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kb\Desktop\"/>
    </mc:Choice>
  </mc:AlternateContent>
  <xr:revisionPtr revIDLastSave="0" documentId="8_{84470E2A-6D70-4ECF-887C-9864FDC6E381}" xr6:coauthVersionLast="31" xr6:coauthVersionMax="31" xr10:uidLastSave="{00000000-0000-0000-0000-000000000000}"/>
  <bookViews>
    <workbookView xWindow="0" yWindow="0" windowWidth="28800" windowHeight="11655" activeTab="3" xr2:uid="{00000000-000D-0000-FFFF-FFFF00000000}"/>
  </bookViews>
  <sheets>
    <sheet name="Apr - Jun 2017" sheetId="1" r:id="rId1"/>
    <sheet name="Jul - Sep 2017" sheetId="2" r:id="rId2"/>
    <sheet name="Oct - Dec 2017" sheetId="3" r:id="rId3"/>
    <sheet name="Jan - Mar 2018" sheetId="4" r:id="rId4"/>
  </sheets>
  <calcPr calcId="179017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4" l="1"/>
  <c r="G7" i="4"/>
  <c r="G10" i="4"/>
  <c r="G26" i="4"/>
  <c r="G28" i="4"/>
  <c r="G30" i="4"/>
  <c r="G40" i="4"/>
  <c r="G44" i="4"/>
  <c r="G50" i="4"/>
  <c r="G54" i="4"/>
  <c r="G57" i="4"/>
  <c r="G66" i="4"/>
  <c r="G70" i="4"/>
  <c r="G71" i="4"/>
  <c r="H5" i="4"/>
  <c r="H7" i="4"/>
  <c r="H10" i="4"/>
  <c r="H26" i="4"/>
  <c r="H28" i="4"/>
  <c r="H30" i="4"/>
  <c r="H40" i="4"/>
  <c r="H44" i="4"/>
  <c r="H50" i="4"/>
  <c r="H54" i="4"/>
  <c r="H57" i="4"/>
  <c r="H66" i="4"/>
  <c r="H70" i="4"/>
  <c r="H71" i="4"/>
  <c r="I3" i="4"/>
  <c r="I5" i="4"/>
  <c r="I7" i="4"/>
  <c r="I10" i="4"/>
  <c r="I19" i="4"/>
  <c r="I26" i="4"/>
  <c r="I28" i="4"/>
  <c r="I30" i="4"/>
  <c r="I32" i="4"/>
  <c r="I33" i="4"/>
  <c r="I39" i="4"/>
  <c r="I40" i="4"/>
  <c r="I44" i="4"/>
  <c r="I48" i="4"/>
  <c r="I50" i="4"/>
  <c r="I54" i="4"/>
  <c r="I57" i="4"/>
  <c r="I66" i="4"/>
  <c r="I70" i="4"/>
  <c r="I71" i="4"/>
  <c r="J5" i="4"/>
  <c r="J7" i="4"/>
  <c r="J10" i="4"/>
  <c r="J17" i="4"/>
  <c r="J20" i="4"/>
  <c r="J26" i="4"/>
  <c r="J28" i="4"/>
  <c r="J30" i="4"/>
  <c r="J40" i="4"/>
  <c r="J44" i="4"/>
  <c r="J50" i="4"/>
  <c r="J54" i="4"/>
  <c r="J57" i="4"/>
  <c r="J61" i="4"/>
  <c r="J66" i="4"/>
  <c r="J70" i="4"/>
  <c r="J71" i="4"/>
  <c r="K5" i="4"/>
  <c r="K7" i="4"/>
  <c r="K10" i="4"/>
  <c r="K12" i="4"/>
  <c r="K15" i="4"/>
  <c r="K20" i="4"/>
  <c r="K26" i="4"/>
  <c r="K28" i="4"/>
  <c r="K30" i="4"/>
  <c r="K32" i="4"/>
  <c r="K40" i="4"/>
  <c r="K44" i="4"/>
  <c r="K50" i="4"/>
  <c r="K54" i="4"/>
  <c r="K57" i="4"/>
  <c r="K65" i="4"/>
  <c r="K66" i="4"/>
  <c r="K70" i="4"/>
  <c r="K71" i="4"/>
  <c r="L5" i="4"/>
  <c r="L7" i="4"/>
  <c r="L10" i="4"/>
  <c r="L26" i="4"/>
  <c r="L28" i="4"/>
  <c r="L30" i="4"/>
  <c r="L40" i="4"/>
  <c r="L44" i="4"/>
  <c r="L50" i="4"/>
  <c r="L54" i="4"/>
  <c r="L57" i="4"/>
  <c r="L66" i="4"/>
  <c r="L70" i="4"/>
  <c r="L71" i="4"/>
  <c r="G78" i="4"/>
  <c r="M3" i="4"/>
  <c r="M4" i="4"/>
  <c r="M5" i="4"/>
  <c r="M6" i="4"/>
  <c r="M7" i="4"/>
  <c r="M8" i="4"/>
  <c r="M9" i="4"/>
  <c r="M10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G77" i="4"/>
  <c r="G79" i="4"/>
  <c r="G82" i="4"/>
  <c r="H78" i="4"/>
  <c r="H77" i="4"/>
  <c r="H79" i="4"/>
  <c r="H82" i="4"/>
  <c r="I78" i="4"/>
  <c r="I77" i="4"/>
  <c r="I79" i="4"/>
  <c r="I82" i="4"/>
  <c r="J78" i="4"/>
  <c r="J77" i="4"/>
  <c r="J79" i="4"/>
  <c r="J82" i="4"/>
  <c r="K78" i="4"/>
  <c r="K77" i="4"/>
  <c r="K79" i="4"/>
  <c r="K82" i="4"/>
  <c r="L78" i="4"/>
  <c r="L77" i="4"/>
  <c r="L79" i="4"/>
  <c r="L82" i="4"/>
  <c r="M82" i="4"/>
  <c r="M81" i="4"/>
  <c r="M80" i="4"/>
  <c r="M79" i="4"/>
  <c r="M78" i="4"/>
  <c r="M77" i="4"/>
  <c r="M46" i="3"/>
  <c r="M45" i="3"/>
  <c r="H47" i="3"/>
  <c r="I47" i="3"/>
  <c r="J47" i="3"/>
  <c r="K47" i="3"/>
  <c r="L47" i="3"/>
  <c r="G47" i="3"/>
  <c r="M43" i="3"/>
  <c r="H44" i="3"/>
  <c r="I44" i="3"/>
  <c r="J44" i="3"/>
  <c r="K44" i="3"/>
  <c r="L44" i="3"/>
  <c r="G44" i="3"/>
  <c r="H42" i="3"/>
  <c r="I42" i="3"/>
  <c r="J42" i="3"/>
  <c r="K42" i="3"/>
  <c r="L42" i="3"/>
  <c r="G42" i="3"/>
  <c r="M34" i="3"/>
  <c r="M35" i="3"/>
  <c r="M36" i="3"/>
  <c r="M37" i="3"/>
  <c r="M33" i="3"/>
  <c r="H38" i="3"/>
  <c r="I38" i="3"/>
  <c r="J38" i="3"/>
  <c r="K38" i="3"/>
  <c r="L38" i="3"/>
  <c r="G38" i="3"/>
  <c r="M30" i="3"/>
  <c r="M29" i="3"/>
  <c r="H31" i="3"/>
  <c r="I31" i="3"/>
  <c r="J31" i="3"/>
  <c r="K31" i="3"/>
  <c r="L31" i="3"/>
  <c r="G31" i="3"/>
  <c r="M25" i="3"/>
  <c r="M26" i="3"/>
  <c r="M27" i="3"/>
  <c r="H28" i="3"/>
  <c r="J28" i="3"/>
  <c r="K28" i="3"/>
  <c r="L28" i="3"/>
  <c r="G28" i="3"/>
  <c r="M22" i="3"/>
  <c r="M21" i="3"/>
  <c r="H23" i="3"/>
  <c r="I23" i="3"/>
  <c r="J23" i="3"/>
  <c r="K23" i="3"/>
  <c r="L23" i="3"/>
  <c r="G23" i="3"/>
  <c r="M11" i="3"/>
  <c r="M12" i="3"/>
  <c r="M13" i="3"/>
  <c r="M15" i="3"/>
  <c r="M16" i="3"/>
  <c r="M17" i="3"/>
  <c r="M18" i="3"/>
  <c r="H19" i="3"/>
  <c r="J19" i="3"/>
  <c r="L19" i="3"/>
  <c r="G19" i="3"/>
  <c r="M8" i="3"/>
  <c r="H9" i="3"/>
  <c r="I9" i="3"/>
  <c r="J9" i="3"/>
  <c r="K9" i="3"/>
  <c r="L9" i="3"/>
  <c r="G9" i="3"/>
  <c r="M5" i="3"/>
  <c r="H6" i="3"/>
  <c r="I6" i="3"/>
  <c r="L6" i="3"/>
  <c r="I41" i="2"/>
  <c r="I10" i="3"/>
  <c r="M10" i="3"/>
  <c r="K14" i="3"/>
  <c r="K19" i="3"/>
  <c r="I14" i="3"/>
  <c r="I24" i="3"/>
  <c r="M24" i="3"/>
  <c r="G4" i="3"/>
  <c r="G6" i="3"/>
  <c r="M38" i="3"/>
  <c r="M14" i="3"/>
  <c r="M19" i="3"/>
  <c r="M23" i="3"/>
  <c r="I19" i="3"/>
  <c r="M28" i="3"/>
  <c r="M47" i="3"/>
  <c r="M9" i="3"/>
  <c r="M44" i="3"/>
  <c r="I28" i="3"/>
  <c r="M31" i="3"/>
  <c r="M50" i="2"/>
  <c r="M51" i="2"/>
  <c r="H51" i="2"/>
  <c r="I51" i="2"/>
  <c r="J51" i="2"/>
  <c r="K51" i="2"/>
  <c r="L51" i="2"/>
  <c r="G51" i="2"/>
  <c r="M48" i="2"/>
  <c r="H49" i="2"/>
  <c r="I49" i="2"/>
  <c r="J49" i="2"/>
  <c r="K49" i="2"/>
  <c r="L49" i="2"/>
  <c r="G49" i="2"/>
  <c r="M45" i="2"/>
  <c r="H46" i="2"/>
  <c r="I46" i="2"/>
  <c r="J46" i="2"/>
  <c r="K46" i="2"/>
  <c r="L46" i="2"/>
  <c r="G46" i="2"/>
  <c r="M39" i="2"/>
  <c r="M40" i="2"/>
  <c r="M42" i="2"/>
  <c r="M43" i="2"/>
  <c r="M38" i="2"/>
  <c r="H44" i="2"/>
  <c r="J44" i="2"/>
  <c r="K44" i="2"/>
  <c r="L44" i="2"/>
  <c r="G44" i="2"/>
  <c r="M34" i="2"/>
  <c r="M35" i="2"/>
  <c r="M33" i="2"/>
  <c r="H36" i="2"/>
  <c r="I36" i="2"/>
  <c r="J36" i="2"/>
  <c r="K36" i="2"/>
  <c r="L36" i="2"/>
  <c r="G36" i="2"/>
  <c r="M27" i="2"/>
  <c r="M29" i="2"/>
  <c r="M30" i="2"/>
  <c r="M31" i="2"/>
  <c r="M25" i="2"/>
  <c r="H32" i="2"/>
  <c r="J32" i="2"/>
  <c r="K32" i="2"/>
  <c r="L32" i="2"/>
  <c r="G32" i="2"/>
  <c r="M20" i="2"/>
  <c r="M22" i="2"/>
  <c r="M23" i="2"/>
  <c r="H24" i="2"/>
  <c r="K24" i="2"/>
  <c r="L24" i="2"/>
  <c r="G24" i="2"/>
  <c r="M12" i="2"/>
  <c r="M13" i="2"/>
  <c r="M14" i="2"/>
  <c r="M15" i="2"/>
  <c r="M11" i="2"/>
  <c r="H17" i="2"/>
  <c r="I17" i="2"/>
  <c r="L17" i="2"/>
  <c r="G17" i="2"/>
  <c r="M8" i="2"/>
  <c r="M7" i="2"/>
  <c r="H9" i="2"/>
  <c r="I9" i="2"/>
  <c r="J9" i="2"/>
  <c r="K9" i="2"/>
  <c r="L9" i="2"/>
  <c r="G9" i="2"/>
  <c r="I26" i="2"/>
  <c r="M26" i="2"/>
  <c r="I21" i="2"/>
  <c r="H4" i="2"/>
  <c r="H59" i="2"/>
  <c r="I4" i="2"/>
  <c r="I59" i="2"/>
  <c r="J4" i="2"/>
  <c r="K4" i="2"/>
  <c r="L4" i="2"/>
  <c r="L59" i="2"/>
  <c r="G4" i="2"/>
  <c r="H6" i="2"/>
  <c r="I6" i="2"/>
  <c r="J6" i="2"/>
  <c r="K6" i="2"/>
  <c r="L6" i="2"/>
  <c r="G6" i="2"/>
  <c r="M5" i="2"/>
  <c r="M6" i="2"/>
  <c r="I28" i="2"/>
  <c r="M28" i="2"/>
  <c r="M41" i="2"/>
  <c r="M59" i="3"/>
  <c r="M58" i="3"/>
  <c r="M41" i="3"/>
  <c r="M40" i="3"/>
  <c r="M39" i="3"/>
  <c r="K4" i="3"/>
  <c r="K6" i="3"/>
  <c r="J4" i="3"/>
  <c r="J6" i="3"/>
  <c r="L56" i="3"/>
  <c r="K56" i="3"/>
  <c r="I56" i="3"/>
  <c r="H56" i="3"/>
  <c r="G49" i="3"/>
  <c r="M62" i="2"/>
  <c r="M61" i="2"/>
  <c r="J21" i="2"/>
  <c r="J19" i="2"/>
  <c r="M19" i="2"/>
  <c r="K16" i="2"/>
  <c r="K17" i="2"/>
  <c r="J16" i="2"/>
  <c r="M3" i="2"/>
  <c r="M4" i="2"/>
  <c r="M68" i="1"/>
  <c r="M67" i="1"/>
  <c r="L57" i="1"/>
  <c r="J56" i="1"/>
  <c r="J57" i="1"/>
  <c r="H57" i="1"/>
  <c r="G57" i="1"/>
  <c r="M56" i="1"/>
  <c r="K55" i="1"/>
  <c r="K57" i="1"/>
  <c r="I55" i="1"/>
  <c r="I57" i="1"/>
  <c r="L52" i="1"/>
  <c r="J52" i="1"/>
  <c r="I52" i="1"/>
  <c r="H52" i="1"/>
  <c r="G52" i="1"/>
  <c r="M51" i="1"/>
  <c r="M50" i="1"/>
  <c r="M49" i="1"/>
  <c r="K48" i="1"/>
  <c r="K52" i="1"/>
  <c r="L47" i="1"/>
  <c r="K47" i="1"/>
  <c r="J47" i="1"/>
  <c r="I47" i="1"/>
  <c r="H47" i="1"/>
  <c r="G47" i="1"/>
  <c r="M46" i="1"/>
  <c r="M45" i="1"/>
  <c r="M44" i="1"/>
  <c r="M43" i="1"/>
  <c r="M47" i="1"/>
  <c r="L41" i="1"/>
  <c r="K41" i="1"/>
  <c r="J41" i="1"/>
  <c r="I41" i="1"/>
  <c r="H41" i="1"/>
  <c r="G41" i="1"/>
  <c r="M40" i="1"/>
  <c r="M39" i="1"/>
  <c r="M41" i="1"/>
  <c r="L38" i="1"/>
  <c r="K38" i="1"/>
  <c r="J38" i="1"/>
  <c r="H38" i="1"/>
  <c r="G38" i="1"/>
  <c r="M37" i="1"/>
  <c r="M36" i="1"/>
  <c r="I35" i="1"/>
  <c r="M35" i="1"/>
  <c r="M34" i="1"/>
  <c r="M33" i="1"/>
  <c r="M32" i="1"/>
  <c r="M31" i="1"/>
  <c r="M30" i="1"/>
  <c r="I29" i="1"/>
  <c r="I38" i="1"/>
  <c r="L28" i="1"/>
  <c r="K28" i="1"/>
  <c r="H28" i="1"/>
  <c r="G28" i="1"/>
  <c r="M27" i="1"/>
  <c r="M26" i="1"/>
  <c r="M25" i="1"/>
  <c r="J24" i="1"/>
  <c r="J28" i="1"/>
  <c r="I24" i="1"/>
  <c r="M24" i="1"/>
  <c r="M28" i="1"/>
  <c r="L22" i="1"/>
  <c r="K22" i="1"/>
  <c r="J22" i="1"/>
  <c r="H22" i="1"/>
  <c r="G22" i="1"/>
  <c r="M21" i="1"/>
  <c r="M20" i="1"/>
  <c r="M19" i="1"/>
  <c r="M18" i="1"/>
  <c r="M17" i="1"/>
  <c r="M16" i="1"/>
  <c r="M15" i="1"/>
  <c r="I14" i="1"/>
  <c r="M14" i="1"/>
  <c r="M13" i="1"/>
  <c r="M12" i="1"/>
  <c r="M11" i="1"/>
  <c r="I10" i="1"/>
  <c r="I22" i="1"/>
  <c r="L8" i="1"/>
  <c r="K8" i="1"/>
  <c r="J8" i="1"/>
  <c r="I8" i="1"/>
  <c r="H8" i="1"/>
  <c r="G8" i="1"/>
  <c r="M7" i="1"/>
  <c r="M8" i="1"/>
  <c r="L5" i="1"/>
  <c r="L65" i="1"/>
  <c r="K5" i="1"/>
  <c r="K58" i="1"/>
  <c r="J5" i="1"/>
  <c r="J58" i="1"/>
  <c r="I5" i="1"/>
  <c r="I65" i="1"/>
  <c r="H5" i="1"/>
  <c r="H65" i="1"/>
  <c r="G5" i="1"/>
  <c r="G58" i="1"/>
  <c r="M4" i="1"/>
  <c r="M3" i="1"/>
  <c r="M5" i="1"/>
  <c r="J49" i="3"/>
  <c r="K49" i="3"/>
  <c r="K55" i="3"/>
  <c r="K57" i="3"/>
  <c r="K60" i="3"/>
  <c r="L49" i="3"/>
  <c r="L55" i="3"/>
  <c r="L57" i="3"/>
  <c r="L60" i="3"/>
  <c r="J56" i="3"/>
  <c r="H49" i="3"/>
  <c r="H55" i="3"/>
  <c r="H57" i="3"/>
  <c r="H60" i="3"/>
  <c r="G56" i="3"/>
  <c r="G55" i="3"/>
  <c r="G57" i="3"/>
  <c r="G60" i="3"/>
  <c r="M42" i="3"/>
  <c r="M4" i="3"/>
  <c r="M6" i="3"/>
  <c r="I49" i="3"/>
  <c r="I55" i="3"/>
  <c r="I57" i="3"/>
  <c r="I60" i="3"/>
  <c r="J24" i="2"/>
  <c r="M46" i="2"/>
  <c r="M49" i="2"/>
  <c r="M21" i="2"/>
  <c r="M24" i="2"/>
  <c r="M16" i="2"/>
  <c r="M17" i="2"/>
  <c r="M32" i="2"/>
  <c r="J17" i="2"/>
  <c r="J52" i="2"/>
  <c r="M9" i="2"/>
  <c r="I32" i="2"/>
  <c r="M44" i="2"/>
  <c r="I24" i="2"/>
  <c r="M36" i="2"/>
  <c r="I44" i="2"/>
  <c r="G52" i="2"/>
  <c r="K52" i="2"/>
  <c r="H52" i="2"/>
  <c r="H58" i="2"/>
  <c r="H60" i="2"/>
  <c r="H63" i="2"/>
  <c r="L52" i="2"/>
  <c r="L58" i="2"/>
  <c r="L60" i="2"/>
  <c r="L63" i="2"/>
  <c r="J59" i="2"/>
  <c r="G59" i="2"/>
  <c r="K59" i="2"/>
  <c r="M10" i="1"/>
  <c r="M22" i="1"/>
  <c r="I28" i="1"/>
  <c r="M48" i="1"/>
  <c r="M52" i="1"/>
  <c r="H58" i="1"/>
  <c r="H64" i="1"/>
  <c r="H66" i="1"/>
  <c r="H69" i="1"/>
  <c r="L58" i="1"/>
  <c r="L64" i="1"/>
  <c r="L66" i="1"/>
  <c r="L69" i="1"/>
  <c r="J65" i="1"/>
  <c r="J64" i="1"/>
  <c r="J66" i="1"/>
  <c r="J69" i="1"/>
  <c r="M55" i="1"/>
  <c r="M57" i="1"/>
  <c r="I58" i="1"/>
  <c r="I64" i="1"/>
  <c r="I66" i="1"/>
  <c r="I69" i="1"/>
  <c r="G65" i="1"/>
  <c r="G64" i="1"/>
  <c r="G66" i="1"/>
  <c r="K65" i="1"/>
  <c r="K64" i="1"/>
  <c r="K66" i="1"/>
  <c r="K69" i="1"/>
  <c r="M29" i="1"/>
  <c r="M38" i="1"/>
  <c r="J55" i="3"/>
  <c r="J57" i="3"/>
  <c r="J60" i="3"/>
  <c r="M60" i="3"/>
  <c r="M56" i="3"/>
  <c r="M49" i="3"/>
  <c r="M55" i="3"/>
  <c r="I52" i="2"/>
  <c r="I58" i="2"/>
  <c r="I60" i="2"/>
  <c r="I63" i="2"/>
  <c r="G58" i="2"/>
  <c r="G60" i="2"/>
  <c r="G63" i="2"/>
  <c r="J58" i="2"/>
  <c r="J60" i="2"/>
  <c r="J63" i="2"/>
  <c r="K58" i="2"/>
  <c r="K60" i="2"/>
  <c r="K63" i="2"/>
  <c r="M52" i="2"/>
  <c r="M59" i="2"/>
  <c r="M66" i="1"/>
  <c r="G69" i="1"/>
  <c r="M69" i="1"/>
  <c r="M58" i="1"/>
  <c r="M65" i="1"/>
  <c r="M64" i="1"/>
  <c r="M57" i="3"/>
  <c r="M63" i="2"/>
  <c r="M60" i="2"/>
  <c r="M58" i="2"/>
</calcChain>
</file>

<file path=xl/sharedStrings.xml><?xml version="1.0" encoding="utf-8"?>
<sst xmlns="http://schemas.openxmlformats.org/spreadsheetml/2006/main" count="903" uniqueCount="205">
  <si>
    <t xml:space="preserve"> MEMBERS &amp; DIRECTORS - EXPENSES CLAIMS / INVOICES RECEIVED BETWEEN 1ST APRIL AND 30TH JUNE 2017</t>
  </si>
  <si>
    <t>Name</t>
  </si>
  <si>
    <t>Job Title</t>
  </si>
  <si>
    <t>Date claim / Invoice received</t>
  </si>
  <si>
    <t>Description</t>
  </si>
  <si>
    <t>Date of Meeting / Event</t>
  </si>
  <si>
    <t>Trip / Destination</t>
  </si>
  <si>
    <t>Air</t>
  </si>
  <si>
    <t>1st Class / Open (Rail &amp; Air)</t>
  </si>
  <si>
    <t>Rail / Tube / Bus</t>
  </si>
  <si>
    <t>Taxi / Mileage / Parking</t>
  </si>
  <si>
    <t>Accommodation / Meals</t>
  </si>
  <si>
    <t>Other</t>
  </si>
  <si>
    <t>Total</t>
  </si>
  <si>
    <t>Peter Thompson</t>
  </si>
  <si>
    <t>Chief Executive</t>
  </si>
  <si>
    <t>Hull IVF Clinic Visit</t>
  </si>
  <si>
    <t>London to Hull</t>
  </si>
  <si>
    <t>Senior Leadership Development Programme</t>
  </si>
  <si>
    <t>London to Leamington Spa</t>
  </si>
  <si>
    <t>Peter Thompson Subtotal</t>
  </si>
  <si>
    <t xml:space="preserve">Nick Jones </t>
  </si>
  <si>
    <t>Juliet Tizzard</t>
  </si>
  <si>
    <t>Director of Strategy and Corporate Affairs</t>
  </si>
  <si>
    <t>Fertility Show</t>
  </si>
  <si>
    <t>London to Manchester</t>
  </si>
  <si>
    <t>Juliet Tizzard Subtotal</t>
  </si>
  <si>
    <t xml:space="preserve">Richard Sydee </t>
  </si>
  <si>
    <t>Sally Cheshire</t>
  </si>
  <si>
    <t>Chair</t>
  </si>
  <si>
    <t>Chair Day; Progress Educational Trust Event</t>
  </si>
  <si>
    <t>Stockport to London</t>
  </si>
  <si>
    <t>Trafford CCG Meeting</t>
  </si>
  <si>
    <t>Manchester</t>
  </si>
  <si>
    <t>Cheadle Hulme to Manchester</t>
  </si>
  <si>
    <t>Chair Day; Frances Crick Institute Visit</t>
  </si>
  <si>
    <t>Chair Day</t>
  </si>
  <si>
    <t>Authority Meeting</t>
  </si>
  <si>
    <t xml:space="preserve">HFEA Conference &amp; Authority Meeting </t>
  </si>
  <si>
    <t>Sally Cheshire Subtotal</t>
  </si>
  <si>
    <t>Kate Brian</t>
  </si>
  <si>
    <t>Member</t>
  </si>
  <si>
    <t>Anita Bharucha</t>
  </si>
  <si>
    <t>13/06/2017; 18/05/2017</t>
  </si>
  <si>
    <t>Licence Committee; Authority Meeting</t>
  </si>
  <si>
    <t>04/05/2017; 10/05/2017</t>
  </si>
  <si>
    <t>Oxford Parkway to London</t>
  </si>
  <si>
    <t>AGC Meeting</t>
  </si>
  <si>
    <t>Didcot Parkway to London</t>
  </si>
  <si>
    <t>Renumeration Committee</t>
  </si>
  <si>
    <t>Anita Bharucha Subtotal</t>
  </si>
  <si>
    <t>Margaret Gilmore</t>
  </si>
  <si>
    <t>13/06/2017; 08/05/2017</t>
  </si>
  <si>
    <t>28-29/03/2017</t>
  </si>
  <si>
    <t>Midgham to London</t>
  </si>
  <si>
    <t>SAC Meetings</t>
  </si>
  <si>
    <t>HFEA Conference</t>
  </si>
  <si>
    <t>SAC Meeting</t>
  </si>
  <si>
    <t>Authority Meeting; SAC Meeting</t>
  </si>
  <si>
    <t>28&amp;29/06/2017</t>
  </si>
  <si>
    <t>Margaret Gilmore Subtotal</t>
  </si>
  <si>
    <t>Andy Greenfield</t>
  </si>
  <si>
    <t xml:space="preserve">Licence Committee </t>
  </si>
  <si>
    <t>SCAAC</t>
  </si>
  <si>
    <t>Andy Greenfield Subtotal</t>
  </si>
  <si>
    <t xml:space="preserve">Yacoub Khalaf </t>
  </si>
  <si>
    <t>Anne Lampe</t>
  </si>
  <si>
    <t>Edingburgh to London</t>
  </si>
  <si>
    <t>SAC - Teleconference</t>
  </si>
  <si>
    <t>NA</t>
  </si>
  <si>
    <t>13/06/2017; 01/06/2017</t>
  </si>
  <si>
    <t>Anne Lampe Subtotal</t>
  </si>
  <si>
    <t>Lee Rayfield</t>
  </si>
  <si>
    <t xml:space="preserve">HFEA Conference &amp; Authority Meeting  </t>
  </si>
  <si>
    <t>15&amp;16/03/2017</t>
  </si>
  <si>
    <t>Swindon to London</t>
  </si>
  <si>
    <t>Licence Committee</t>
  </si>
  <si>
    <t>11/05/2017; 30/06/2017</t>
  </si>
  <si>
    <t>Lee Rayfield Subtotal</t>
  </si>
  <si>
    <t xml:space="preserve">Anthony Rutherford </t>
  </si>
  <si>
    <t xml:space="preserve">Ruth Wilde </t>
  </si>
  <si>
    <t>Bobbie Farsides</t>
  </si>
  <si>
    <t>11/05/2017; 05/04/2017</t>
  </si>
  <si>
    <t>Brighton to London</t>
  </si>
  <si>
    <t>SAC Meetings; Authority Meeting</t>
  </si>
  <si>
    <t>30/03/2017; 27/04/2017; 10/05/2017</t>
  </si>
  <si>
    <t>SUMMARY</t>
  </si>
  <si>
    <t>1st Class/Open Rail</t>
  </si>
  <si>
    <t>Rail/ Tube</t>
  </si>
  <si>
    <t>Taxi / Car / Parking</t>
  </si>
  <si>
    <t>TOTAL</t>
  </si>
  <si>
    <t>MEMBERS TOTALS</t>
  </si>
  <si>
    <t>SENIOR EXECUTIVE's TOTALS</t>
  </si>
  <si>
    <t>TOTAL MEMBERS &amp; DIRECTORS</t>
  </si>
  <si>
    <t>Other Staff</t>
  </si>
  <si>
    <t>N/A</t>
  </si>
  <si>
    <t>External Advisors:</t>
  </si>
  <si>
    <t>GRAND TOTALS</t>
  </si>
  <si>
    <t xml:space="preserve"> MEMBERS &amp; DIRECTORS - EXPENSES CLAIMS / INVOICES RECEIVED BETWEEN 1ST JULY AND 30TH SEPTEMBER 2017</t>
  </si>
  <si>
    <t>Healthcare Leaders</t>
  </si>
  <si>
    <t>London to Cumberland</t>
  </si>
  <si>
    <t>BMA Meeting</t>
  </si>
  <si>
    <t>AGC Interviews</t>
  </si>
  <si>
    <t>HEE Chairs Meeting; Appraisal with Sir Keith</t>
  </si>
  <si>
    <t>Committee Planner 2018</t>
  </si>
  <si>
    <t>Authority</t>
  </si>
  <si>
    <t>AGC; Authority</t>
  </si>
  <si>
    <t>13&amp;18/06/2017</t>
  </si>
  <si>
    <t>Oxford to London</t>
  </si>
  <si>
    <t>Licence Committee; Authority; Annual Conference</t>
  </si>
  <si>
    <t>9&amp;15-16/03/2017</t>
  </si>
  <si>
    <t>Licence Committee; AGC</t>
  </si>
  <si>
    <t>7&amp;13/09/2017</t>
  </si>
  <si>
    <t>13&amp;27/07/2017</t>
  </si>
  <si>
    <t>Didcot to London</t>
  </si>
  <si>
    <t>Edinburgh to London</t>
  </si>
  <si>
    <t>SAC Teleconference</t>
  </si>
  <si>
    <t>Ruth Wilde</t>
  </si>
  <si>
    <t>Teleconference: SAC; Licence Committee</t>
  </si>
  <si>
    <t>23/02/2017; 27/04/2017; 25/05/2017; 09/03/2017; 04/05/2017</t>
  </si>
  <si>
    <t>Ruth Wilde Subtotal</t>
  </si>
  <si>
    <t>SAC; Authority</t>
  </si>
  <si>
    <t>25/05/2017; 28/06/2017</t>
  </si>
  <si>
    <t xml:space="preserve"> MEMBERS &amp; DIRECTORS - EXPENSES CLAIMS / INVOICES RECEIVED BETWEEN 1ST OCTOBER AND 31ST DECEMBER 2017</t>
  </si>
  <si>
    <t>Nick Jones</t>
  </si>
  <si>
    <t>ARTHIQS</t>
  </si>
  <si>
    <t>08-10/10/2017</t>
  </si>
  <si>
    <t>London to Lisbon</t>
  </si>
  <si>
    <t>AGC</t>
  </si>
  <si>
    <t>P Dunne Meeting</t>
  </si>
  <si>
    <t>EBMB Centre; HCL Programme</t>
  </si>
  <si>
    <t>21&amp;22/09/2017</t>
  </si>
  <si>
    <t>PGD Workshop</t>
  </si>
  <si>
    <t>03/10/2017; 15/11/2017</t>
  </si>
  <si>
    <t xml:space="preserve">London   </t>
  </si>
  <si>
    <t>Research &amp; Clinical Innovation Workshop</t>
  </si>
  <si>
    <t>Anthony Rutherford</t>
  </si>
  <si>
    <t xml:space="preserve">SAC   </t>
  </si>
  <si>
    <t>29/06/2017; 27/07/2017; 31/08/2017; 28/09/2017; 13/07/2017; 07/09/2017</t>
  </si>
  <si>
    <t xml:space="preserve">Authority, FD Lecture; ESP Meeting </t>
  </si>
  <si>
    <t>15/11/2017; 20/11/2017; 24/11/2017</t>
  </si>
  <si>
    <t>Grateley to London</t>
  </si>
  <si>
    <t>18-20/06/2017</t>
  </si>
  <si>
    <t>13/07/2017; 19/07/2017</t>
  </si>
  <si>
    <t>14/08/2017; 29/09/2017</t>
  </si>
  <si>
    <t>27-28/09/2017</t>
  </si>
  <si>
    <t>London to Shrewsbury</t>
  </si>
  <si>
    <t>Nick Jones Subtotal</t>
  </si>
  <si>
    <t>London to Leeds</t>
  </si>
  <si>
    <t>08/09/2017; 14/09/2017</t>
  </si>
  <si>
    <t>08/09/2017; 14/08/2017</t>
  </si>
  <si>
    <t>24-26/10/2017</t>
  </si>
  <si>
    <t>10/10/2017; 01/11/2017</t>
  </si>
  <si>
    <t>10/10/2017; 25/10/2017</t>
  </si>
  <si>
    <t>13-14/09/2017</t>
  </si>
  <si>
    <t>23-24/10/2017</t>
  </si>
  <si>
    <t>09/11/2017; 16/11/2017</t>
  </si>
  <si>
    <t>09/11/2017; 10/10/2017; 03/10/2017</t>
  </si>
  <si>
    <t>18/12/2017; 29/11/2017</t>
  </si>
  <si>
    <t>18/12/2017; 19/12/2017</t>
  </si>
  <si>
    <t>Richard Sydee Subtotal</t>
  </si>
  <si>
    <t>Richard Sydee</t>
  </si>
  <si>
    <t>London to Liverpool</t>
  </si>
  <si>
    <t xml:space="preserve">Juliet Tizzard </t>
  </si>
  <si>
    <t>Anthony Rutherford Subtotal</t>
  </si>
  <si>
    <t>Director of Compliance &amp; Information</t>
  </si>
  <si>
    <t>Director of Strategy &amp; Corporate Affairs</t>
  </si>
  <si>
    <t>Director of Finance &amp; Resources</t>
  </si>
  <si>
    <t>Meeting at Shrewsbury FT</t>
  </si>
  <si>
    <t>Northern Fertility Nurses Forum</t>
  </si>
  <si>
    <t>Visit to Birmingham Women's</t>
  </si>
  <si>
    <t>London to Birmingham</t>
  </si>
  <si>
    <t>BFS</t>
  </si>
  <si>
    <t>DH FD Forum</t>
  </si>
  <si>
    <t>SAC</t>
  </si>
  <si>
    <t>Leeds to London</t>
  </si>
  <si>
    <t>Speakers Lecture</t>
  </si>
  <si>
    <t xml:space="preserve"> MEMBERS &amp; DIRECTORS - EXPENSES CLAIMS / INVOICES RECEIVED BETWEEN 1ST JANUARY AND 31ST MARCH 2018</t>
  </si>
  <si>
    <t>Clare Ettinghausen</t>
  </si>
  <si>
    <t>PET Conference</t>
  </si>
  <si>
    <t>Huxley Summit</t>
  </si>
  <si>
    <t>Frank Dobson Lecture</t>
  </si>
  <si>
    <t>Director of Strategy Interviews</t>
  </si>
  <si>
    <t>Office Day</t>
  </si>
  <si>
    <t>BFS Conference</t>
  </si>
  <si>
    <t xml:space="preserve">Authority </t>
  </si>
  <si>
    <t>Authority; HFEA Conference</t>
  </si>
  <si>
    <t>14&amp;15/03/2018</t>
  </si>
  <si>
    <t>Durham to London</t>
  </si>
  <si>
    <t>Emotional Support Project Meeting</t>
  </si>
  <si>
    <t>Code of Practice</t>
  </si>
  <si>
    <t>Grateley to Manchester</t>
  </si>
  <si>
    <t>Bobbie Farsides Subtotal</t>
  </si>
  <si>
    <t>Digital Advisory Board</t>
  </si>
  <si>
    <t>Kate Brian Subtotal</t>
  </si>
  <si>
    <t xml:space="preserve">Kate Brian </t>
  </si>
  <si>
    <t>15/01/2018; 31/01/2018</t>
  </si>
  <si>
    <t>23/03/2018; 22/02/2018</t>
  </si>
  <si>
    <t>15/01/2018; 07/03/2018</t>
  </si>
  <si>
    <t>15/01/2018; 22/02/2018</t>
  </si>
  <si>
    <t>23/03/2018; 21/03/2018</t>
  </si>
  <si>
    <t>London to Edinburgh</t>
  </si>
  <si>
    <t>Code of Practice Workshop</t>
  </si>
  <si>
    <t>London to Bristol</t>
  </si>
  <si>
    <t>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</si>
</sst>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£&quot;#,##0.00;[Red]\-&quot;£&quot;#,##0.00"/>
    <numFmt numFmtId="43" formatCode="_-* #,##0.00_-;\-* #,##0.00_-;_-* &quot;-&quot;??_-;_-@_-"/>
    <numFmt numFmtId="164" formatCode="dd/mm/yyyy;@"/>
    <numFmt numFmtId="165" formatCode="dd\-mm\-yyyy"/>
    <numFmt numFmtId="166" formatCode="_(* #,##0.00_);_(* \(#,##0.00\);_(* &quot;-&quot;??_);_(@_)"/>
    <numFmt numFmtId="167" formatCode="_-* #,##0.000_-;\-* #,##0.0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Arial Narrow"/>
      <family val="2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i/>
      <sz val="10"/>
      <color rgb="FFFF0000"/>
      <name val="Arial Narrow"/>
      <family val="2"/>
    </font>
    <font>
      <sz val="10"/>
      <color rgb="FFFF0000"/>
      <name val="Arial Narrow"/>
      <family val="2"/>
    </font>
    <font>
      <b/>
      <sz val="10"/>
      <color rgb="FFFF0000"/>
      <name val="Arial Narrow"/>
      <family val="2"/>
    </font>
    <font>
      <sz val="10"/>
      <color theme="1"/>
      <name val="Arial Narrow"/>
      <family val="2"/>
    </font>
    <font>
      <sz val="11"/>
      <color rgb="FF0061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indexed="4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rgb="FF99CC00"/>
        <bgColor rgb="FF000000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1" fillId="2" borderId="0" applyNumberFormat="0" applyBorder="0" applyAlignment="0" applyProtection="0"/>
    <xf numFmtId="0" fontId="1" fillId="3" borderId="0" applyNumberFormat="0" applyBorder="0" applyAlignment="0" applyProtection="0"/>
  </cellStyleXfs>
  <cellXfs count="59">
    <xf numFmtId="0" fontId="0" fillId="0" borderId="0" xfId="0"/>
    <xf numFmtId="49" fontId="2" fillId="3" borderId="1" xfId="3" applyNumberFormat="1" applyFont="1" applyBorder="1" applyAlignment="1"/>
    <xf numFmtId="43" fontId="2" fillId="3" borderId="1" xfId="1" applyFont="1" applyFill="1" applyBorder="1" applyAlignment="1">
      <alignment horizontal="center"/>
    </xf>
    <xf numFmtId="0" fontId="4" fillId="0" borderId="0" xfId="0" applyFont="1"/>
    <xf numFmtId="0" fontId="5" fillId="4" borderId="2" xfId="0" applyFont="1" applyFill="1" applyBorder="1" applyAlignment="1">
      <alignment horizontal="left" wrapText="1"/>
    </xf>
    <xf numFmtId="14" fontId="5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horizontal="left"/>
    </xf>
    <xf numFmtId="43" fontId="5" fillId="4" borderId="2" xfId="1" applyFont="1" applyFill="1" applyBorder="1" applyAlignment="1">
      <alignment horizontal="center" wrapText="1"/>
    </xf>
    <xf numFmtId="14" fontId="6" fillId="5" borderId="2" xfId="0" applyNumberFormat="1" applyFont="1" applyFill="1" applyBorder="1"/>
    <xf numFmtId="14" fontId="6" fillId="5" borderId="2" xfId="0" applyNumberFormat="1" applyFont="1" applyFill="1" applyBorder="1" applyAlignment="1">
      <alignment horizontal="right"/>
    </xf>
    <xf numFmtId="0" fontId="6" fillId="5" borderId="2" xfId="0" applyFont="1" applyFill="1" applyBorder="1"/>
    <xf numFmtId="43" fontId="6" fillId="5" borderId="2" xfId="1" applyFont="1" applyFill="1" applyBorder="1"/>
    <xf numFmtId="0" fontId="7" fillId="6" borderId="2" xfId="0" applyFont="1" applyFill="1" applyBorder="1"/>
    <xf numFmtId="0" fontId="8" fillId="6" borderId="2" xfId="0" applyFont="1" applyFill="1" applyBorder="1"/>
    <xf numFmtId="164" fontId="8" fillId="6" borderId="2" xfId="0" applyNumberFormat="1" applyFont="1" applyFill="1" applyBorder="1" applyAlignment="1">
      <alignment horizontal="left"/>
    </xf>
    <xf numFmtId="0" fontId="9" fillId="6" borderId="2" xfId="0" applyFont="1" applyFill="1" applyBorder="1" applyAlignment="1"/>
    <xf numFmtId="14" fontId="8" fillId="6" borderId="2" xfId="0" applyNumberFormat="1" applyFont="1" applyFill="1" applyBorder="1" applyAlignment="1">
      <alignment horizontal="left"/>
    </xf>
    <xf numFmtId="43" fontId="9" fillId="6" borderId="2" xfId="1" applyFont="1" applyFill="1" applyBorder="1"/>
    <xf numFmtId="0" fontId="7" fillId="7" borderId="2" xfId="0" applyFont="1" applyFill="1" applyBorder="1"/>
    <xf numFmtId="0" fontId="8" fillId="7" borderId="2" xfId="0" applyFont="1" applyFill="1" applyBorder="1"/>
    <xf numFmtId="14" fontId="7" fillId="7" borderId="2" xfId="0" applyNumberFormat="1" applyFont="1" applyFill="1" applyBorder="1" applyAlignment="1">
      <alignment horizontal="left"/>
    </xf>
    <xf numFmtId="0" fontId="9" fillId="7" borderId="2" xfId="0" applyFont="1" applyFill="1" applyBorder="1" applyAlignment="1"/>
    <xf numFmtId="14" fontId="8" fillId="7" borderId="2" xfId="0" applyNumberFormat="1" applyFont="1" applyFill="1" applyBorder="1" applyAlignment="1">
      <alignment horizontal="left"/>
    </xf>
    <xf numFmtId="43" fontId="9" fillId="7" borderId="2" xfId="1" applyFont="1" applyFill="1" applyBorder="1"/>
    <xf numFmtId="165" fontId="6" fillId="5" borderId="2" xfId="0" applyNumberFormat="1" applyFont="1" applyFill="1" applyBorder="1" applyAlignment="1">
      <alignment horizontal="left"/>
    </xf>
    <xf numFmtId="0" fontId="6" fillId="5" borderId="2" xfId="0" applyFont="1" applyFill="1" applyBorder="1" applyAlignment="1"/>
    <xf numFmtId="14" fontId="6" fillId="5" borderId="2" xfId="0" applyNumberFormat="1" applyFont="1" applyFill="1" applyBorder="1" applyAlignment="1"/>
    <xf numFmtId="0" fontId="6" fillId="0" borderId="0" xfId="0" applyFont="1" applyFill="1" applyBorder="1" applyAlignment="1"/>
    <xf numFmtId="14" fontId="8" fillId="7" borderId="2" xfId="0" applyNumberFormat="1" applyFont="1" applyFill="1" applyBorder="1" applyAlignment="1">
      <alignment horizontal="right"/>
    </xf>
    <xf numFmtId="0" fontId="8" fillId="0" borderId="0" xfId="0" applyFont="1"/>
    <xf numFmtId="14" fontId="8" fillId="0" borderId="0" xfId="0" applyNumberFormat="1" applyFont="1"/>
    <xf numFmtId="43" fontId="8" fillId="0" borderId="0" xfId="0" applyNumberFormat="1" applyFont="1"/>
    <xf numFmtId="43" fontId="9" fillId="0" borderId="3" xfId="1" applyFont="1" applyBorder="1"/>
    <xf numFmtId="0" fontId="10" fillId="0" borderId="0" xfId="0" applyFont="1"/>
    <xf numFmtId="14" fontId="10" fillId="0" borderId="0" xfId="0" applyNumberFormat="1" applyFont="1"/>
    <xf numFmtId="43" fontId="10" fillId="0" borderId="0" xfId="1" applyFont="1"/>
    <xf numFmtId="43" fontId="4" fillId="0" borderId="0" xfId="0" applyNumberFormat="1" applyFont="1"/>
    <xf numFmtId="43" fontId="9" fillId="0" borderId="0" xfId="1" applyFont="1" applyBorder="1"/>
    <xf numFmtId="22" fontId="4" fillId="0" borderId="0" xfId="0" applyNumberFormat="1" applyFont="1"/>
    <xf numFmtId="0" fontId="9" fillId="2" borderId="4" xfId="2" applyFont="1" applyBorder="1" applyAlignment="1">
      <alignment horizontal="center"/>
    </xf>
    <xf numFmtId="43" fontId="9" fillId="2" borderId="5" xfId="1" applyFont="1" applyFill="1" applyBorder="1" applyAlignment="1">
      <alignment horizontal="center"/>
    </xf>
    <xf numFmtId="43" fontId="9" fillId="2" borderId="6" xfId="1" applyFont="1" applyFill="1" applyBorder="1" applyAlignment="1">
      <alignment horizontal="center"/>
    </xf>
    <xf numFmtId="166" fontId="5" fillId="4" borderId="7" xfId="0" applyNumberFormat="1" applyFont="1" applyFill="1" applyBorder="1" applyAlignment="1">
      <alignment horizontal="center" wrapText="1"/>
    </xf>
    <xf numFmtId="43" fontId="5" fillId="4" borderId="8" xfId="1" applyFont="1" applyFill="1" applyBorder="1" applyAlignment="1">
      <alignment horizontal="center" wrapText="1"/>
    </xf>
    <xf numFmtId="43" fontId="5" fillId="4" borderId="9" xfId="1" applyFont="1" applyFill="1" applyBorder="1" applyAlignment="1">
      <alignment horizontal="center" wrapText="1"/>
    </xf>
    <xf numFmtId="43" fontId="5" fillId="4" borderId="10" xfId="1" applyFont="1" applyFill="1" applyBorder="1" applyAlignment="1">
      <alignment horizontal="center" wrapText="1"/>
    </xf>
    <xf numFmtId="0" fontId="10" fillId="0" borderId="0" xfId="0" applyFont="1" applyFill="1"/>
    <xf numFmtId="0" fontId="5" fillId="5" borderId="11" xfId="0" applyFont="1" applyFill="1" applyBorder="1"/>
    <xf numFmtId="43" fontId="5" fillId="8" borderId="12" xfId="1" applyFont="1" applyFill="1" applyBorder="1"/>
    <xf numFmtId="0" fontId="9" fillId="5" borderId="11" xfId="0" applyFont="1" applyFill="1" applyBorder="1"/>
    <xf numFmtId="43" fontId="9" fillId="8" borderId="12" xfId="1" applyFont="1" applyFill="1" applyBorder="1"/>
    <xf numFmtId="43" fontId="5" fillId="8" borderId="1" xfId="1" applyFont="1" applyFill="1" applyBorder="1"/>
    <xf numFmtId="43" fontId="9" fillId="0" borderId="13" xfId="1" applyFont="1" applyBorder="1"/>
    <xf numFmtId="43" fontId="6" fillId="8" borderId="12" xfId="1" applyFont="1" applyFill="1" applyBorder="1" applyAlignment="1">
      <alignment horizontal="center"/>
    </xf>
    <xf numFmtId="167" fontId="6" fillId="8" borderId="12" xfId="1" applyNumberFormat="1" applyFont="1" applyFill="1" applyBorder="1" applyAlignment="1">
      <alignment horizontal="center"/>
    </xf>
    <xf numFmtId="0" fontId="5" fillId="6" borderId="14" xfId="0" applyFont="1" applyFill="1" applyBorder="1"/>
    <xf numFmtId="43" fontId="5" fillId="6" borderId="15" xfId="1" applyFont="1" applyFill="1" applyBorder="1"/>
    <xf numFmtId="43" fontId="5" fillId="6" borderId="16" xfId="1" applyFont="1" applyFill="1" applyBorder="1"/>
    <xf numFmtId="8" fontId="0" fillId="0" borderId="0" xfId="0" applyNumberFormat="1"/>
  </cellXfs>
  <cellStyles count="4">
    <cellStyle name="Accent5" xfId="3" builtinId="45"/>
    <cellStyle name="Comma" xfId="1" builtinId="3"/>
    <cellStyle name="Good" xfId="2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70"/>
  <sheetViews>
    <sheetView zoomScale="85" zoomScaleNormal="85" workbookViewId="0">
      <pane xSplit="1" ySplit="2" topLeftCell="B23" activePane="bottomRight" state="frozen"/>
      <selection pane="topRight" activeCell="B1" sqref="B1"/>
      <selection pane="bottomLeft" activeCell="A3" sqref="A3"/>
      <selection pane="bottomRight" activeCell="Q18" sqref="Q18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8" t="s">
        <v>14</v>
      </c>
      <c r="B3" s="8" t="s">
        <v>15</v>
      </c>
      <c r="C3" s="9">
        <v>42866</v>
      </c>
      <c r="D3" s="8" t="s">
        <v>16</v>
      </c>
      <c r="E3" s="9">
        <v>42859</v>
      </c>
      <c r="F3" s="10" t="s">
        <v>17</v>
      </c>
      <c r="G3" s="11"/>
      <c r="H3" s="11"/>
      <c r="I3" s="11">
        <v>96</v>
      </c>
      <c r="J3" s="11"/>
      <c r="K3" s="11"/>
      <c r="L3" s="11"/>
      <c r="M3" s="11">
        <f>SUM(G3:L3)</f>
        <v>96</v>
      </c>
    </row>
    <row r="4" spans="1:13" x14ac:dyDescent="0.3">
      <c r="A4" s="8" t="s">
        <v>14</v>
      </c>
      <c r="B4" s="8" t="s">
        <v>15</v>
      </c>
      <c r="C4" s="9">
        <v>42899</v>
      </c>
      <c r="D4" s="8" t="s">
        <v>18</v>
      </c>
      <c r="E4" s="9">
        <v>42828</v>
      </c>
      <c r="F4" s="10" t="s">
        <v>19</v>
      </c>
      <c r="G4" s="11"/>
      <c r="H4" s="11"/>
      <c r="I4" s="11">
        <v>47.4</v>
      </c>
      <c r="J4" s="11"/>
      <c r="K4" s="11"/>
      <c r="L4" s="11"/>
      <c r="M4" s="11">
        <f>SUM(G4:L4)</f>
        <v>47.4</v>
      </c>
    </row>
    <row r="5" spans="1:13" x14ac:dyDescent="0.3">
      <c r="A5" s="12" t="s">
        <v>20</v>
      </c>
      <c r="B5" s="13"/>
      <c r="C5" s="14"/>
      <c r="D5" s="15"/>
      <c r="E5" s="16"/>
      <c r="F5" s="13"/>
      <c r="G5" s="17">
        <f>SUBTOTAL(9,G3:G4)</f>
        <v>0</v>
      </c>
      <c r="H5" s="17">
        <f t="shared" ref="H5:M5" si="0">SUBTOTAL(9,H3:H4)</f>
        <v>0</v>
      </c>
      <c r="I5" s="17">
        <f t="shared" si="0"/>
        <v>143.4</v>
      </c>
      <c r="J5" s="17">
        <f t="shared" si="0"/>
        <v>0</v>
      </c>
      <c r="K5" s="17">
        <f t="shared" si="0"/>
        <v>0</v>
      </c>
      <c r="L5" s="17">
        <f t="shared" si="0"/>
        <v>0</v>
      </c>
      <c r="M5" s="17">
        <f t="shared" si="0"/>
        <v>143.4</v>
      </c>
    </row>
    <row r="6" spans="1:13" x14ac:dyDescent="0.3">
      <c r="A6" s="18" t="s">
        <v>21</v>
      </c>
      <c r="B6" s="19"/>
      <c r="C6" s="20"/>
      <c r="D6" s="21"/>
      <c r="E6" s="22"/>
      <c r="F6" s="19"/>
      <c r="G6" s="23"/>
      <c r="H6" s="23"/>
      <c r="I6" s="23"/>
      <c r="J6" s="23"/>
      <c r="K6" s="23"/>
      <c r="L6" s="23"/>
      <c r="M6" s="23"/>
    </row>
    <row r="7" spans="1:13" x14ac:dyDescent="0.3">
      <c r="A7" s="8" t="s">
        <v>22</v>
      </c>
      <c r="B7" s="8" t="s">
        <v>23</v>
      </c>
      <c r="C7" s="9">
        <v>42866</v>
      </c>
      <c r="D7" s="10" t="s">
        <v>24</v>
      </c>
      <c r="E7" s="9">
        <v>42819</v>
      </c>
      <c r="F7" s="24" t="s">
        <v>25</v>
      </c>
      <c r="G7" s="11"/>
      <c r="H7" s="11"/>
      <c r="I7" s="11"/>
      <c r="J7" s="11"/>
      <c r="K7" s="11">
        <v>149.6</v>
      </c>
      <c r="L7" s="11"/>
      <c r="M7" s="11">
        <f>SUM(G7:L7)</f>
        <v>149.6</v>
      </c>
    </row>
    <row r="8" spans="1:13" x14ac:dyDescent="0.3">
      <c r="A8" s="12" t="s">
        <v>26</v>
      </c>
      <c r="B8" s="13"/>
      <c r="C8" s="14"/>
      <c r="D8" s="15"/>
      <c r="E8" s="16"/>
      <c r="F8" s="13"/>
      <c r="G8" s="17">
        <f t="shared" ref="G8:M8" si="1">SUBTOTAL(9,G7:G7)</f>
        <v>0</v>
      </c>
      <c r="H8" s="17">
        <f t="shared" si="1"/>
        <v>0</v>
      </c>
      <c r="I8" s="17">
        <f t="shared" si="1"/>
        <v>0</v>
      </c>
      <c r="J8" s="17">
        <f t="shared" si="1"/>
        <v>0</v>
      </c>
      <c r="K8" s="17">
        <f t="shared" si="1"/>
        <v>149.6</v>
      </c>
      <c r="L8" s="17">
        <f t="shared" si="1"/>
        <v>0</v>
      </c>
      <c r="M8" s="17">
        <f t="shared" si="1"/>
        <v>149.6</v>
      </c>
    </row>
    <row r="9" spans="1:13" x14ac:dyDescent="0.3">
      <c r="A9" s="18" t="s">
        <v>27</v>
      </c>
      <c r="B9" s="19"/>
      <c r="C9" s="20"/>
      <c r="D9" s="21"/>
      <c r="E9" s="22"/>
      <c r="F9" s="19"/>
      <c r="G9" s="23"/>
      <c r="H9" s="23"/>
      <c r="I9" s="23"/>
      <c r="J9" s="23"/>
      <c r="K9" s="23"/>
      <c r="L9" s="23"/>
      <c r="M9" s="23"/>
    </row>
    <row r="10" spans="1:13" x14ac:dyDescent="0.3">
      <c r="A10" s="8" t="s">
        <v>28</v>
      </c>
      <c r="B10" s="8" t="s">
        <v>29</v>
      </c>
      <c r="C10" s="8">
        <v>42887</v>
      </c>
      <c r="D10" s="10" t="s">
        <v>30</v>
      </c>
      <c r="E10" s="9">
        <v>42823</v>
      </c>
      <c r="F10" s="10" t="s">
        <v>31</v>
      </c>
      <c r="G10" s="11"/>
      <c r="H10" s="11"/>
      <c r="I10" s="11">
        <f>210.7+2.4</f>
        <v>213.1</v>
      </c>
      <c r="J10" s="11">
        <v>53</v>
      </c>
      <c r="K10" s="11">
        <v>8.31</v>
      </c>
      <c r="L10" s="11"/>
      <c r="M10" s="11">
        <f t="shared" ref="M10:M21" si="2">SUM(G10:L10)</f>
        <v>274.41000000000003</v>
      </c>
    </row>
    <row r="11" spans="1:13" x14ac:dyDescent="0.3">
      <c r="A11" s="8" t="s">
        <v>28</v>
      </c>
      <c r="B11" s="8" t="s">
        <v>29</v>
      </c>
      <c r="C11" s="8">
        <v>42887</v>
      </c>
      <c r="D11" s="10" t="s">
        <v>32</v>
      </c>
      <c r="E11" s="9">
        <v>42849</v>
      </c>
      <c r="F11" s="10" t="s">
        <v>33</v>
      </c>
      <c r="G11" s="11"/>
      <c r="H11" s="11"/>
      <c r="I11" s="11"/>
      <c r="J11" s="11"/>
      <c r="K11" s="11">
        <v>24.15</v>
      </c>
      <c r="L11" s="11"/>
      <c r="M11" s="11">
        <f t="shared" si="2"/>
        <v>24.15</v>
      </c>
    </row>
    <row r="12" spans="1:13" x14ac:dyDescent="0.3">
      <c r="A12" s="8" t="s">
        <v>28</v>
      </c>
      <c r="B12" s="8" t="s">
        <v>29</v>
      </c>
      <c r="C12" s="9">
        <v>42887</v>
      </c>
      <c r="D12" s="10" t="s">
        <v>24</v>
      </c>
      <c r="E12" s="9">
        <v>42819</v>
      </c>
      <c r="F12" s="10" t="s">
        <v>34</v>
      </c>
      <c r="G12" s="11"/>
      <c r="H12" s="11"/>
      <c r="I12" s="11">
        <v>4.2</v>
      </c>
      <c r="J12" s="11"/>
      <c r="K12" s="11"/>
      <c r="L12" s="11"/>
      <c r="M12" s="11">
        <f t="shared" si="2"/>
        <v>4.2</v>
      </c>
    </row>
    <row r="13" spans="1:13" x14ac:dyDescent="0.3">
      <c r="A13" s="8" t="s">
        <v>28</v>
      </c>
      <c r="B13" s="8" t="s">
        <v>29</v>
      </c>
      <c r="C13" s="8">
        <v>42887</v>
      </c>
      <c r="D13" s="10" t="s">
        <v>35</v>
      </c>
      <c r="E13" s="9">
        <v>42844</v>
      </c>
      <c r="F13" s="10" t="s">
        <v>31</v>
      </c>
      <c r="G13" s="11"/>
      <c r="H13" s="11"/>
      <c r="I13" s="11">
        <v>338</v>
      </c>
      <c r="J13" s="11">
        <v>43</v>
      </c>
      <c r="K13" s="11">
        <v>9.09</v>
      </c>
      <c r="L13" s="11"/>
      <c r="M13" s="11">
        <f t="shared" si="2"/>
        <v>390.09</v>
      </c>
    </row>
    <row r="14" spans="1:13" x14ac:dyDescent="0.3">
      <c r="A14" s="10" t="s">
        <v>28</v>
      </c>
      <c r="B14" s="8" t="s">
        <v>29</v>
      </c>
      <c r="C14" s="9">
        <v>42887</v>
      </c>
      <c r="D14" s="10" t="s">
        <v>36</v>
      </c>
      <c r="E14" s="9">
        <v>42851</v>
      </c>
      <c r="F14" s="10" t="s">
        <v>31</v>
      </c>
      <c r="G14" s="11"/>
      <c r="H14" s="11"/>
      <c r="I14" s="11">
        <f>338+2.4</f>
        <v>340.4</v>
      </c>
      <c r="J14" s="11">
        <v>32</v>
      </c>
      <c r="K14" s="11">
        <v>10.99</v>
      </c>
      <c r="L14" s="11"/>
      <c r="M14" s="11">
        <f t="shared" si="2"/>
        <v>383.39</v>
      </c>
    </row>
    <row r="15" spans="1:13" x14ac:dyDescent="0.3">
      <c r="A15" s="10" t="s">
        <v>28</v>
      </c>
      <c r="B15" s="8" t="s">
        <v>29</v>
      </c>
      <c r="C15" s="9">
        <v>42887</v>
      </c>
      <c r="D15" s="10" t="s">
        <v>36</v>
      </c>
      <c r="E15" s="9">
        <v>42857</v>
      </c>
      <c r="F15" s="10" t="s">
        <v>31</v>
      </c>
      <c r="G15" s="11"/>
      <c r="H15" s="11"/>
      <c r="I15" s="11">
        <v>338</v>
      </c>
      <c r="J15" s="11">
        <v>13</v>
      </c>
      <c r="K15" s="11">
        <v>12.38</v>
      </c>
      <c r="L15" s="11"/>
      <c r="M15" s="11">
        <f t="shared" si="2"/>
        <v>363.38</v>
      </c>
    </row>
    <row r="16" spans="1:13" x14ac:dyDescent="0.3">
      <c r="A16" s="10" t="s">
        <v>28</v>
      </c>
      <c r="B16" s="8" t="s">
        <v>29</v>
      </c>
      <c r="C16" s="9">
        <v>42887</v>
      </c>
      <c r="D16" s="10" t="s">
        <v>37</v>
      </c>
      <c r="E16" s="9">
        <v>42865</v>
      </c>
      <c r="F16" s="10" t="s">
        <v>31</v>
      </c>
      <c r="G16" s="11"/>
      <c r="H16" s="11"/>
      <c r="I16" s="11">
        <v>338</v>
      </c>
      <c r="J16" s="11">
        <v>51</v>
      </c>
      <c r="K16" s="11">
        <v>1.49</v>
      </c>
      <c r="L16" s="11"/>
      <c r="M16" s="11">
        <f t="shared" si="2"/>
        <v>390.49</v>
      </c>
    </row>
    <row r="17" spans="1:13" x14ac:dyDescent="0.3">
      <c r="A17" s="10" t="s">
        <v>28</v>
      </c>
      <c r="B17" s="8" t="s">
        <v>29</v>
      </c>
      <c r="C17" s="9">
        <v>42892</v>
      </c>
      <c r="D17" s="10" t="s">
        <v>36</v>
      </c>
      <c r="E17" s="9">
        <v>42816</v>
      </c>
      <c r="F17" s="10" t="s">
        <v>31</v>
      </c>
      <c r="G17" s="11"/>
      <c r="H17" s="11"/>
      <c r="I17" s="11">
        <v>338</v>
      </c>
      <c r="J17" s="11">
        <v>48</v>
      </c>
      <c r="K17" s="11">
        <v>7.52</v>
      </c>
      <c r="L17" s="11"/>
      <c r="M17" s="11">
        <f t="shared" si="2"/>
        <v>393.52</v>
      </c>
    </row>
    <row r="18" spans="1:13" x14ac:dyDescent="0.3">
      <c r="A18" s="10" t="s">
        <v>28</v>
      </c>
      <c r="B18" s="8" t="s">
        <v>29</v>
      </c>
      <c r="C18" s="9">
        <v>42916</v>
      </c>
      <c r="D18" s="10" t="s">
        <v>36</v>
      </c>
      <c r="E18" s="9">
        <v>42893</v>
      </c>
      <c r="F18" s="10" t="s">
        <v>31</v>
      </c>
      <c r="G18" s="11"/>
      <c r="H18" s="11"/>
      <c r="I18" s="11">
        <v>338</v>
      </c>
      <c r="J18" s="11">
        <v>51</v>
      </c>
      <c r="K18" s="11">
        <v>15.38</v>
      </c>
      <c r="L18" s="11"/>
      <c r="M18" s="11">
        <f t="shared" si="2"/>
        <v>404.38</v>
      </c>
    </row>
    <row r="19" spans="1:13" x14ac:dyDescent="0.3">
      <c r="A19" s="10" t="s">
        <v>28</v>
      </c>
      <c r="B19" s="8" t="s">
        <v>29</v>
      </c>
      <c r="C19" s="9">
        <v>42916</v>
      </c>
      <c r="D19" s="25" t="s">
        <v>36</v>
      </c>
      <c r="E19" s="9">
        <v>42879</v>
      </c>
      <c r="F19" s="10" t="s">
        <v>31</v>
      </c>
      <c r="G19" s="11"/>
      <c r="H19" s="11"/>
      <c r="I19" s="11">
        <v>210.7</v>
      </c>
      <c r="J19" s="11">
        <v>33</v>
      </c>
      <c r="K19" s="11">
        <v>12.66</v>
      </c>
      <c r="L19" s="11"/>
      <c r="M19" s="11">
        <f t="shared" si="2"/>
        <v>256.36</v>
      </c>
    </row>
    <row r="20" spans="1:13" x14ac:dyDescent="0.3">
      <c r="A20" s="10" t="s">
        <v>28</v>
      </c>
      <c r="B20" s="8" t="s">
        <v>29</v>
      </c>
      <c r="C20" s="9">
        <v>42916</v>
      </c>
      <c r="D20" s="25" t="s">
        <v>36</v>
      </c>
      <c r="E20" s="9">
        <v>42872</v>
      </c>
      <c r="F20" s="10" t="s">
        <v>31</v>
      </c>
      <c r="G20" s="11"/>
      <c r="H20" s="11"/>
      <c r="I20" s="11">
        <v>338</v>
      </c>
      <c r="J20" s="11">
        <v>35</v>
      </c>
      <c r="K20" s="11">
        <v>12.15</v>
      </c>
      <c r="L20" s="11"/>
      <c r="M20" s="11">
        <f t="shared" si="2"/>
        <v>385.15</v>
      </c>
    </row>
    <row r="21" spans="1:13" x14ac:dyDescent="0.3">
      <c r="A21" s="10" t="s">
        <v>28</v>
      </c>
      <c r="B21" s="8" t="s">
        <v>29</v>
      </c>
      <c r="C21" s="9">
        <v>42866</v>
      </c>
      <c r="D21" s="10" t="s">
        <v>38</v>
      </c>
      <c r="E21" s="9">
        <v>42809</v>
      </c>
      <c r="F21" s="10" t="s">
        <v>31</v>
      </c>
      <c r="G21" s="11"/>
      <c r="H21" s="11"/>
      <c r="I21" s="11"/>
      <c r="J21" s="11"/>
      <c r="K21" s="11">
        <v>147.33000000000001</v>
      </c>
      <c r="L21" s="11"/>
      <c r="M21" s="11">
        <f t="shared" si="2"/>
        <v>147.33000000000001</v>
      </c>
    </row>
    <row r="22" spans="1:13" x14ac:dyDescent="0.3">
      <c r="A22" s="12" t="s">
        <v>39</v>
      </c>
      <c r="B22" s="13"/>
      <c r="C22" s="14"/>
      <c r="D22" s="15"/>
      <c r="E22" s="16"/>
      <c r="F22" s="13"/>
      <c r="G22" s="17">
        <f t="shared" ref="G22:M22" si="3">SUBTOTAL(9,G10:G21)</f>
        <v>0</v>
      </c>
      <c r="H22" s="17">
        <f t="shared" si="3"/>
        <v>0</v>
      </c>
      <c r="I22" s="17">
        <f>SUBTOTAL(9,I10:I21)</f>
        <v>2796.3999999999996</v>
      </c>
      <c r="J22" s="17">
        <f t="shared" si="3"/>
        <v>359</v>
      </c>
      <c r="K22" s="17">
        <f t="shared" si="3"/>
        <v>261.45</v>
      </c>
      <c r="L22" s="17">
        <f t="shared" si="3"/>
        <v>0</v>
      </c>
      <c r="M22" s="17">
        <f t="shared" si="3"/>
        <v>3416.8500000000004</v>
      </c>
    </row>
    <row r="23" spans="1:13" x14ac:dyDescent="0.3">
      <c r="A23" s="18" t="s">
        <v>40</v>
      </c>
      <c r="B23" s="19" t="s">
        <v>41</v>
      </c>
      <c r="C23" s="20"/>
      <c r="D23" s="21"/>
      <c r="E23" s="22"/>
      <c r="F23" s="19"/>
      <c r="G23" s="23"/>
      <c r="H23" s="23"/>
      <c r="I23" s="23"/>
      <c r="J23" s="23"/>
      <c r="K23" s="23"/>
      <c r="L23" s="23"/>
      <c r="M23" s="23">
        <v>0</v>
      </c>
    </row>
    <row r="24" spans="1:13" x14ac:dyDescent="0.3">
      <c r="A24" s="10" t="s">
        <v>42</v>
      </c>
      <c r="B24" s="8" t="s">
        <v>41</v>
      </c>
      <c r="C24" s="9" t="s">
        <v>43</v>
      </c>
      <c r="D24" s="25" t="s">
        <v>44</v>
      </c>
      <c r="E24" s="9" t="s">
        <v>45</v>
      </c>
      <c r="F24" s="25" t="s">
        <v>46</v>
      </c>
      <c r="G24" s="11"/>
      <c r="H24" s="11"/>
      <c r="I24" s="11">
        <f>66.9+66.9</f>
        <v>133.80000000000001</v>
      </c>
      <c r="J24" s="11">
        <f>10+14.4</f>
        <v>24.4</v>
      </c>
      <c r="K24" s="11"/>
      <c r="L24" s="11"/>
      <c r="M24" s="11">
        <f t="shared" ref="M24:M40" si="4">SUM(G24:L24)</f>
        <v>158.20000000000002</v>
      </c>
    </row>
    <row r="25" spans="1:13" x14ac:dyDescent="0.3">
      <c r="A25" s="10" t="s">
        <v>42</v>
      </c>
      <c r="B25" s="8" t="s">
        <v>41</v>
      </c>
      <c r="C25" s="9">
        <v>42899</v>
      </c>
      <c r="D25" s="25" t="s">
        <v>47</v>
      </c>
      <c r="E25" s="9">
        <v>42899</v>
      </c>
      <c r="F25" s="25" t="s">
        <v>46</v>
      </c>
      <c r="G25" s="11"/>
      <c r="H25" s="11"/>
      <c r="I25" s="11">
        <v>66.900000000000006</v>
      </c>
      <c r="J25" s="11"/>
      <c r="K25" s="11"/>
      <c r="L25" s="11"/>
      <c r="M25" s="11">
        <f t="shared" si="4"/>
        <v>66.900000000000006</v>
      </c>
    </row>
    <row r="26" spans="1:13" x14ac:dyDescent="0.3">
      <c r="A26" s="10" t="s">
        <v>42</v>
      </c>
      <c r="B26" s="8" t="s">
        <v>41</v>
      </c>
      <c r="C26" s="9">
        <v>42899</v>
      </c>
      <c r="D26" s="25" t="s">
        <v>37</v>
      </c>
      <c r="E26" s="9">
        <v>42914</v>
      </c>
      <c r="F26" s="25" t="s">
        <v>48</v>
      </c>
      <c r="G26" s="11"/>
      <c r="H26" s="11"/>
      <c r="I26" s="11">
        <v>69.900000000000006</v>
      </c>
      <c r="J26" s="11"/>
      <c r="K26" s="11"/>
      <c r="L26" s="11"/>
      <c r="M26" s="11">
        <f t="shared" si="4"/>
        <v>69.900000000000006</v>
      </c>
    </row>
    <row r="27" spans="1:13" x14ac:dyDescent="0.3">
      <c r="A27" s="10" t="s">
        <v>42</v>
      </c>
      <c r="B27" s="8" t="s">
        <v>41</v>
      </c>
      <c r="C27" s="9">
        <v>42899</v>
      </c>
      <c r="D27" s="25" t="s">
        <v>49</v>
      </c>
      <c r="E27" s="9">
        <v>42822</v>
      </c>
      <c r="F27" s="25" t="s">
        <v>46</v>
      </c>
      <c r="G27" s="11"/>
      <c r="H27" s="11"/>
      <c r="I27" s="11">
        <v>-60.9</v>
      </c>
      <c r="J27" s="11"/>
      <c r="K27" s="11"/>
      <c r="L27" s="11"/>
      <c r="M27" s="11">
        <f t="shared" si="4"/>
        <v>-60.9</v>
      </c>
    </row>
    <row r="28" spans="1:13" x14ac:dyDescent="0.3">
      <c r="A28" s="12" t="s">
        <v>50</v>
      </c>
      <c r="B28" s="13"/>
      <c r="C28" s="16"/>
      <c r="D28" s="15"/>
      <c r="E28" s="16"/>
      <c r="F28" s="13"/>
      <c r="G28" s="17">
        <f t="shared" ref="G28:M28" si="5">SUBTOTAL(9,G24:G27)</f>
        <v>0</v>
      </c>
      <c r="H28" s="17">
        <f t="shared" si="5"/>
        <v>0</v>
      </c>
      <c r="I28" s="17">
        <f>SUBTOTAL(9,I24:I27)</f>
        <v>209.70000000000002</v>
      </c>
      <c r="J28" s="17">
        <f t="shared" si="5"/>
        <v>24.4</v>
      </c>
      <c r="K28" s="17">
        <f t="shared" si="5"/>
        <v>0</v>
      </c>
      <c r="L28" s="17">
        <f t="shared" si="5"/>
        <v>0</v>
      </c>
      <c r="M28" s="17">
        <f t="shared" si="5"/>
        <v>234.1</v>
      </c>
    </row>
    <row r="29" spans="1:13" x14ac:dyDescent="0.3">
      <c r="A29" s="8" t="s">
        <v>51</v>
      </c>
      <c r="B29" s="8" t="s">
        <v>41</v>
      </c>
      <c r="C29" s="9" t="s">
        <v>52</v>
      </c>
      <c r="D29" s="25" t="s">
        <v>49</v>
      </c>
      <c r="E29" s="9" t="s">
        <v>53</v>
      </c>
      <c r="F29" s="24" t="s">
        <v>54</v>
      </c>
      <c r="G29" s="11"/>
      <c r="H29" s="11"/>
      <c r="I29" s="11">
        <f>54.3-48.3</f>
        <v>6</v>
      </c>
      <c r="J29" s="11"/>
      <c r="K29" s="11"/>
      <c r="L29" s="11"/>
      <c r="M29" s="11">
        <f t="shared" si="4"/>
        <v>6</v>
      </c>
    </row>
    <row r="30" spans="1:13" x14ac:dyDescent="0.3">
      <c r="A30" s="10" t="s">
        <v>51</v>
      </c>
      <c r="B30" s="8" t="s">
        <v>41</v>
      </c>
      <c r="C30" s="9">
        <v>42866</v>
      </c>
      <c r="D30" s="25" t="s">
        <v>55</v>
      </c>
      <c r="E30" s="8">
        <v>42761</v>
      </c>
      <c r="F30" s="24" t="s">
        <v>54</v>
      </c>
      <c r="G30" s="11"/>
      <c r="H30" s="11"/>
      <c r="I30" s="11">
        <v>-43.3</v>
      </c>
      <c r="J30" s="11"/>
      <c r="K30" s="11"/>
      <c r="L30" s="11"/>
      <c r="M30" s="11">
        <f t="shared" si="4"/>
        <v>-43.3</v>
      </c>
    </row>
    <row r="31" spans="1:13" x14ac:dyDescent="0.3">
      <c r="A31" s="10" t="s">
        <v>51</v>
      </c>
      <c r="B31" s="8" t="s">
        <v>41</v>
      </c>
      <c r="C31" s="9">
        <v>42866</v>
      </c>
      <c r="D31" s="25" t="s">
        <v>56</v>
      </c>
      <c r="E31" s="8">
        <v>42809</v>
      </c>
      <c r="F31" s="24" t="s">
        <v>54</v>
      </c>
      <c r="G31" s="11"/>
      <c r="H31" s="11"/>
      <c r="I31" s="11"/>
      <c r="J31" s="11"/>
      <c r="K31" s="11">
        <v>147.33000000000001</v>
      </c>
      <c r="L31" s="11"/>
      <c r="M31" s="11">
        <f t="shared" si="4"/>
        <v>147.33000000000001</v>
      </c>
    </row>
    <row r="32" spans="1:13" x14ac:dyDescent="0.3">
      <c r="A32" s="10" t="s">
        <v>51</v>
      </c>
      <c r="B32" s="8" t="s">
        <v>41</v>
      </c>
      <c r="C32" s="9">
        <v>42866</v>
      </c>
      <c r="D32" s="25" t="s">
        <v>55</v>
      </c>
      <c r="E32" s="8">
        <v>42852</v>
      </c>
      <c r="F32" s="24" t="s">
        <v>54</v>
      </c>
      <c r="G32" s="11"/>
      <c r="H32" s="11"/>
      <c r="I32" s="11">
        <v>54.3</v>
      </c>
      <c r="J32" s="11"/>
      <c r="K32" s="11"/>
      <c r="L32" s="11"/>
      <c r="M32" s="11">
        <f t="shared" si="4"/>
        <v>54.3</v>
      </c>
    </row>
    <row r="33" spans="1:17" x14ac:dyDescent="0.3">
      <c r="A33" s="10" t="s">
        <v>51</v>
      </c>
      <c r="B33" s="8" t="s">
        <v>41</v>
      </c>
      <c r="C33" s="9">
        <v>75737</v>
      </c>
      <c r="D33" s="25" t="s">
        <v>37</v>
      </c>
      <c r="E33" s="8">
        <v>42865</v>
      </c>
      <c r="F33" s="24" t="s">
        <v>54</v>
      </c>
      <c r="G33" s="11"/>
      <c r="H33" s="11"/>
      <c r="I33" s="11">
        <v>54.3</v>
      </c>
      <c r="J33" s="11"/>
      <c r="K33" s="11"/>
      <c r="L33" s="11"/>
      <c r="M33" s="11">
        <f t="shared" si="4"/>
        <v>54.3</v>
      </c>
    </row>
    <row r="34" spans="1:17" x14ac:dyDescent="0.3">
      <c r="A34" s="10" t="s">
        <v>51</v>
      </c>
      <c r="B34" s="8" t="s">
        <v>41</v>
      </c>
      <c r="C34" s="9">
        <v>75737</v>
      </c>
      <c r="D34" s="25" t="s">
        <v>57</v>
      </c>
      <c r="E34" s="8">
        <v>42880</v>
      </c>
      <c r="F34" s="24" t="s">
        <v>54</v>
      </c>
      <c r="G34" s="11"/>
      <c r="H34" s="11"/>
      <c r="I34" s="11">
        <v>54.3</v>
      </c>
      <c r="J34" s="11"/>
      <c r="K34" s="11"/>
      <c r="L34" s="11"/>
      <c r="M34" s="11">
        <f t="shared" si="4"/>
        <v>54.3</v>
      </c>
    </row>
    <row r="35" spans="1:17" x14ac:dyDescent="0.3">
      <c r="A35" s="10" t="s">
        <v>51</v>
      </c>
      <c r="B35" s="8" t="s">
        <v>41</v>
      </c>
      <c r="C35" s="9">
        <v>42899</v>
      </c>
      <c r="D35" s="25" t="s">
        <v>58</v>
      </c>
      <c r="E35" s="9" t="s">
        <v>59</v>
      </c>
      <c r="F35" s="24" t="s">
        <v>54</v>
      </c>
      <c r="G35" s="11"/>
      <c r="H35" s="11"/>
      <c r="I35" s="11">
        <f>54.3+54.3</f>
        <v>108.6</v>
      </c>
      <c r="J35" s="11"/>
      <c r="K35" s="11"/>
      <c r="L35" s="11"/>
      <c r="M35" s="11">
        <f t="shared" si="4"/>
        <v>108.6</v>
      </c>
    </row>
    <row r="36" spans="1:17" x14ac:dyDescent="0.3">
      <c r="A36" s="10" t="s">
        <v>51</v>
      </c>
      <c r="B36" s="8" t="s">
        <v>41</v>
      </c>
      <c r="C36" s="9">
        <v>42899</v>
      </c>
      <c r="D36" s="25" t="s">
        <v>57</v>
      </c>
      <c r="E36" s="8">
        <v>42943</v>
      </c>
      <c r="F36" s="24" t="s">
        <v>54</v>
      </c>
      <c r="G36" s="11"/>
      <c r="H36" s="11"/>
      <c r="I36" s="11">
        <v>54.3</v>
      </c>
      <c r="J36" s="11"/>
      <c r="K36" s="11"/>
      <c r="L36" s="11"/>
      <c r="M36" s="11">
        <f t="shared" si="4"/>
        <v>54.3</v>
      </c>
    </row>
    <row r="37" spans="1:17" x14ac:dyDescent="0.3">
      <c r="A37" s="10" t="s">
        <v>51</v>
      </c>
      <c r="B37" s="8" t="s">
        <v>41</v>
      </c>
      <c r="C37" s="9">
        <v>42899</v>
      </c>
      <c r="D37" s="25" t="s">
        <v>47</v>
      </c>
      <c r="E37" s="9">
        <v>42899</v>
      </c>
      <c r="F37" s="24" t="s">
        <v>54</v>
      </c>
      <c r="G37" s="11"/>
      <c r="H37" s="11"/>
      <c r="I37" s="11">
        <v>54.3</v>
      </c>
      <c r="J37" s="11"/>
      <c r="K37" s="11"/>
      <c r="L37" s="11"/>
      <c r="M37" s="11">
        <f t="shared" si="4"/>
        <v>54.3</v>
      </c>
    </row>
    <row r="38" spans="1:17" x14ac:dyDescent="0.3">
      <c r="A38" s="12" t="s">
        <v>60</v>
      </c>
      <c r="B38" s="13"/>
      <c r="C38" s="16"/>
      <c r="D38" s="15"/>
      <c r="E38" s="16"/>
      <c r="F38" s="13"/>
      <c r="G38" s="17">
        <f t="shared" ref="G38:M38" si="6">SUBTOTAL(9,G29:G37)</f>
        <v>0</v>
      </c>
      <c r="H38" s="17">
        <f t="shared" si="6"/>
        <v>0</v>
      </c>
      <c r="I38" s="17">
        <f>SUBTOTAL(9,I29:I37)</f>
        <v>342.8</v>
      </c>
      <c r="J38" s="17">
        <f t="shared" si="6"/>
        <v>0</v>
      </c>
      <c r="K38" s="17">
        <f t="shared" si="6"/>
        <v>147.33000000000001</v>
      </c>
      <c r="L38" s="17">
        <f t="shared" si="6"/>
        <v>0</v>
      </c>
      <c r="M38" s="17">
        <f t="shared" si="6"/>
        <v>490.13</v>
      </c>
    </row>
    <row r="39" spans="1:17" x14ac:dyDescent="0.3">
      <c r="A39" s="10" t="s">
        <v>61</v>
      </c>
      <c r="B39" s="10" t="s">
        <v>41</v>
      </c>
      <c r="C39" s="26">
        <v>42866</v>
      </c>
      <c r="D39" s="25" t="s">
        <v>62</v>
      </c>
      <c r="E39" s="9">
        <v>42859</v>
      </c>
      <c r="F39" s="25" t="s">
        <v>48</v>
      </c>
      <c r="G39" s="11"/>
      <c r="H39" s="11"/>
      <c r="I39" s="11">
        <v>68.900000000000006</v>
      </c>
      <c r="J39" s="11">
        <v>6</v>
      </c>
      <c r="K39" s="11"/>
      <c r="L39" s="11"/>
      <c r="M39" s="11">
        <f t="shared" si="4"/>
        <v>74.900000000000006</v>
      </c>
      <c r="Q39" s="27"/>
    </row>
    <row r="40" spans="1:17" x14ac:dyDescent="0.3">
      <c r="A40" s="10" t="s">
        <v>61</v>
      </c>
      <c r="B40" s="10" t="s">
        <v>41</v>
      </c>
      <c r="C40" s="9">
        <v>42916</v>
      </c>
      <c r="D40" s="25" t="s">
        <v>63</v>
      </c>
      <c r="E40" s="9">
        <v>42905</v>
      </c>
      <c r="F40" s="25" t="s">
        <v>48</v>
      </c>
      <c r="G40" s="11"/>
      <c r="H40" s="11"/>
      <c r="I40" s="11">
        <v>68.900000000000006</v>
      </c>
      <c r="J40" s="11">
        <v>6.45</v>
      </c>
      <c r="K40" s="11"/>
      <c r="L40" s="11"/>
      <c r="M40" s="11">
        <f t="shared" si="4"/>
        <v>75.350000000000009</v>
      </c>
      <c r="Q40" s="27"/>
    </row>
    <row r="41" spans="1:17" x14ac:dyDescent="0.3">
      <c r="A41" s="12" t="s">
        <v>64</v>
      </c>
      <c r="B41" s="13"/>
      <c r="C41" s="14"/>
      <c r="D41" s="15"/>
      <c r="E41" s="16"/>
      <c r="F41" s="13"/>
      <c r="G41" s="17">
        <f t="shared" ref="G41:M41" si="7">SUBTOTAL(9,G39:G40)</f>
        <v>0</v>
      </c>
      <c r="H41" s="17">
        <f t="shared" si="7"/>
        <v>0</v>
      </c>
      <c r="I41" s="17">
        <f>SUBTOTAL(9,I39:I40)</f>
        <v>137.80000000000001</v>
      </c>
      <c r="J41" s="17">
        <f t="shared" si="7"/>
        <v>12.45</v>
      </c>
      <c r="K41" s="17">
        <f t="shared" si="7"/>
        <v>0</v>
      </c>
      <c r="L41" s="17">
        <f t="shared" si="7"/>
        <v>0</v>
      </c>
      <c r="M41" s="17">
        <f t="shared" si="7"/>
        <v>150.25</v>
      </c>
      <c r="Q41" s="27"/>
    </row>
    <row r="42" spans="1:17" x14ac:dyDescent="0.3">
      <c r="A42" s="18" t="s">
        <v>65</v>
      </c>
      <c r="B42" s="19" t="s">
        <v>41</v>
      </c>
      <c r="C42" s="20"/>
      <c r="D42" s="21"/>
      <c r="E42" s="28"/>
      <c r="F42" s="19"/>
      <c r="G42" s="23"/>
      <c r="H42" s="23"/>
      <c r="I42" s="23"/>
      <c r="J42" s="23"/>
      <c r="K42" s="23"/>
      <c r="L42" s="23"/>
      <c r="M42" s="23">
        <v>0</v>
      </c>
    </row>
    <row r="43" spans="1:17" x14ac:dyDescent="0.3">
      <c r="A43" s="10" t="s">
        <v>66</v>
      </c>
      <c r="B43" s="10" t="s">
        <v>41</v>
      </c>
      <c r="C43" s="26">
        <v>42835</v>
      </c>
      <c r="D43" s="25" t="s">
        <v>37</v>
      </c>
      <c r="E43" s="9">
        <v>42809</v>
      </c>
      <c r="F43" s="11" t="s">
        <v>67</v>
      </c>
      <c r="G43" s="11"/>
      <c r="H43" s="11"/>
      <c r="I43" s="11"/>
      <c r="J43" s="11">
        <v>15.5</v>
      </c>
      <c r="K43" s="11"/>
      <c r="L43" s="11"/>
      <c r="M43" s="11">
        <f t="shared" ref="M43:M56" si="8">SUM(G43:L43)</f>
        <v>15.5</v>
      </c>
    </row>
    <row r="44" spans="1:17" x14ac:dyDescent="0.3">
      <c r="A44" s="10" t="s">
        <v>66</v>
      </c>
      <c r="B44" s="10" t="s">
        <v>41</v>
      </c>
      <c r="C44" s="9">
        <v>42872</v>
      </c>
      <c r="D44" s="25" t="s">
        <v>68</v>
      </c>
      <c r="E44" s="9">
        <v>42852</v>
      </c>
      <c r="F44" s="11" t="s">
        <v>69</v>
      </c>
      <c r="G44" s="11"/>
      <c r="H44" s="11"/>
      <c r="I44" s="11"/>
      <c r="J44" s="11"/>
      <c r="K44" s="11"/>
      <c r="L44" s="11">
        <v>90.59</v>
      </c>
      <c r="M44" s="11">
        <f t="shared" si="8"/>
        <v>90.59</v>
      </c>
    </row>
    <row r="45" spans="1:17" x14ac:dyDescent="0.3">
      <c r="A45" s="10" t="s">
        <v>66</v>
      </c>
      <c r="B45" s="10" t="s">
        <v>41</v>
      </c>
      <c r="C45" s="9" t="s">
        <v>70</v>
      </c>
      <c r="D45" s="26" t="s">
        <v>37</v>
      </c>
      <c r="E45" s="9">
        <v>42865</v>
      </c>
      <c r="F45" s="11" t="s">
        <v>67</v>
      </c>
      <c r="G45" s="11"/>
      <c r="H45" s="11"/>
      <c r="I45" s="11">
        <v>330</v>
      </c>
      <c r="J45" s="11">
        <v>16</v>
      </c>
      <c r="K45" s="11"/>
      <c r="L45" s="11"/>
      <c r="M45" s="11">
        <f t="shared" si="8"/>
        <v>346</v>
      </c>
    </row>
    <row r="46" spans="1:17" x14ac:dyDescent="0.3">
      <c r="A46" s="10" t="s">
        <v>66</v>
      </c>
      <c r="B46" s="10" t="s">
        <v>41</v>
      </c>
      <c r="C46" s="9">
        <v>42916</v>
      </c>
      <c r="D46" s="26" t="s">
        <v>68</v>
      </c>
      <c r="E46" s="9">
        <v>42880</v>
      </c>
      <c r="F46" s="11" t="s">
        <v>69</v>
      </c>
      <c r="G46" s="11"/>
      <c r="H46" s="11"/>
      <c r="I46" s="11"/>
      <c r="J46" s="11"/>
      <c r="K46" s="11"/>
      <c r="L46" s="11">
        <v>76.38</v>
      </c>
      <c r="M46" s="11">
        <f t="shared" si="8"/>
        <v>76.38</v>
      </c>
    </row>
    <row r="47" spans="1:17" x14ac:dyDescent="0.3">
      <c r="A47" s="12" t="s">
        <v>71</v>
      </c>
      <c r="B47" s="13"/>
      <c r="C47" s="14"/>
      <c r="D47" s="15"/>
      <c r="E47" s="16"/>
      <c r="F47" s="13"/>
      <c r="G47" s="17">
        <f t="shared" ref="G47:M47" si="9">SUBTOTAL(9,G43:G46)</f>
        <v>0</v>
      </c>
      <c r="H47" s="17">
        <f t="shared" si="9"/>
        <v>0</v>
      </c>
      <c r="I47" s="17">
        <f>SUBTOTAL(9,I43:I46)</f>
        <v>330</v>
      </c>
      <c r="J47" s="17">
        <f t="shared" si="9"/>
        <v>31.5</v>
      </c>
      <c r="K47" s="17">
        <f t="shared" si="9"/>
        <v>0</v>
      </c>
      <c r="L47" s="17">
        <f t="shared" si="9"/>
        <v>166.97</v>
      </c>
      <c r="M47" s="17">
        <f t="shared" si="9"/>
        <v>528.47</v>
      </c>
    </row>
    <row r="48" spans="1:17" x14ac:dyDescent="0.3">
      <c r="A48" s="10" t="s">
        <v>72</v>
      </c>
      <c r="B48" s="10" t="s">
        <v>41</v>
      </c>
      <c r="C48" s="9">
        <v>42866</v>
      </c>
      <c r="D48" s="25" t="s">
        <v>73</v>
      </c>
      <c r="E48" s="9" t="s">
        <v>74</v>
      </c>
      <c r="F48" s="11" t="s">
        <v>75</v>
      </c>
      <c r="G48" s="11"/>
      <c r="H48" s="11"/>
      <c r="I48" s="11"/>
      <c r="J48" s="11">
        <v>88.6</v>
      </c>
      <c r="K48" s="11">
        <f>23.2+147.33</f>
        <v>170.53</v>
      </c>
      <c r="L48" s="11"/>
      <c r="M48" s="11">
        <f t="shared" si="8"/>
        <v>259.13</v>
      </c>
    </row>
    <row r="49" spans="1:18" x14ac:dyDescent="0.3">
      <c r="A49" s="10" t="s">
        <v>72</v>
      </c>
      <c r="B49" s="10" t="s">
        <v>41</v>
      </c>
      <c r="C49" s="26">
        <v>42887</v>
      </c>
      <c r="D49" s="26" t="s">
        <v>37</v>
      </c>
      <c r="E49" s="9">
        <v>42865</v>
      </c>
      <c r="F49" s="11" t="s">
        <v>75</v>
      </c>
      <c r="G49" s="11"/>
      <c r="H49" s="11"/>
      <c r="I49" s="11"/>
      <c r="J49" s="11">
        <v>86.65</v>
      </c>
      <c r="K49" s="11"/>
      <c r="L49" s="11"/>
      <c r="M49" s="11">
        <f t="shared" si="8"/>
        <v>86.65</v>
      </c>
    </row>
    <row r="50" spans="1:18" x14ac:dyDescent="0.3">
      <c r="A50" s="10" t="s">
        <v>72</v>
      </c>
      <c r="B50" s="10" t="s">
        <v>41</v>
      </c>
      <c r="C50" s="26">
        <v>42887</v>
      </c>
      <c r="D50" s="26" t="s">
        <v>76</v>
      </c>
      <c r="E50" s="9">
        <v>42859</v>
      </c>
      <c r="F50" s="11" t="s">
        <v>75</v>
      </c>
      <c r="G50" s="11"/>
      <c r="H50" s="11"/>
      <c r="I50" s="11"/>
      <c r="J50" s="11">
        <v>86.65</v>
      </c>
      <c r="K50" s="11"/>
      <c r="L50" s="11"/>
      <c r="M50" s="11">
        <f t="shared" si="8"/>
        <v>86.65</v>
      </c>
    </row>
    <row r="51" spans="1:18" x14ac:dyDescent="0.3">
      <c r="A51" s="10" t="s">
        <v>72</v>
      </c>
      <c r="B51" s="10" t="s">
        <v>41</v>
      </c>
      <c r="C51" s="9" t="s">
        <v>77</v>
      </c>
      <c r="D51" s="26" t="s">
        <v>76</v>
      </c>
      <c r="E51" s="9">
        <v>42803</v>
      </c>
      <c r="F51" s="11" t="s">
        <v>75</v>
      </c>
      <c r="G51" s="11"/>
      <c r="H51" s="11"/>
      <c r="I51" s="11"/>
      <c r="J51" s="11">
        <v>41.8</v>
      </c>
      <c r="K51" s="11">
        <v>192.07</v>
      </c>
      <c r="L51" s="11"/>
      <c r="M51" s="11">
        <f t="shared" si="8"/>
        <v>233.87</v>
      </c>
    </row>
    <row r="52" spans="1:18" x14ac:dyDescent="0.3">
      <c r="A52" s="12" t="s">
        <v>78</v>
      </c>
      <c r="B52" s="13" t="s">
        <v>41</v>
      </c>
      <c r="C52" s="14"/>
      <c r="D52" s="15"/>
      <c r="E52" s="16"/>
      <c r="F52" s="13"/>
      <c r="G52" s="17">
        <f t="shared" ref="G52:M52" si="10">SUBTOTAL(9,G48:G51)</f>
        <v>0</v>
      </c>
      <c r="H52" s="17">
        <f t="shared" si="10"/>
        <v>0</v>
      </c>
      <c r="I52" s="17">
        <f>SUBTOTAL(9,I48:I51)</f>
        <v>0</v>
      </c>
      <c r="J52" s="17">
        <f t="shared" si="10"/>
        <v>303.7</v>
      </c>
      <c r="K52" s="17">
        <f t="shared" si="10"/>
        <v>362.6</v>
      </c>
      <c r="L52" s="17">
        <f t="shared" si="10"/>
        <v>0</v>
      </c>
      <c r="M52" s="17">
        <f t="shared" si="10"/>
        <v>666.3</v>
      </c>
    </row>
    <row r="53" spans="1:18" x14ac:dyDescent="0.3">
      <c r="A53" s="18" t="s">
        <v>79</v>
      </c>
      <c r="B53" s="19"/>
      <c r="C53" s="20"/>
      <c r="D53" s="21"/>
      <c r="E53" s="28"/>
      <c r="F53" s="19"/>
      <c r="G53" s="23"/>
      <c r="H53" s="23"/>
      <c r="I53" s="23"/>
      <c r="J53" s="23"/>
      <c r="K53" s="23"/>
      <c r="L53" s="23"/>
      <c r="M53" s="23"/>
    </row>
    <row r="54" spans="1:18" x14ac:dyDescent="0.3">
      <c r="A54" s="18" t="s">
        <v>80</v>
      </c>
      <c r="B54" s="19" t="s">
        <v>41</v>
      </c>
      <c r="C54" s="20"/>
      <c r="D54" s="21"/>
      <c r="E54" s="28"/>
      <c r="F54" s="19"/>
      <c r="G54" s="23"/>
      <c r="H54" s="23"/>
      <c r="I54" s="23"/>
      <c r="J54" s="23"/>
      <c r="K54" s="23"/>
      <c r="L54" s="23"/>
      <c r="M54" s="23"/>
    </row>
    <row r="55" spans="1:18" x14ac:dyDescent="0.3">
      <c r="A55" s="10" t="s">
        <v>81</v>
      </c>
      <c r="B55" s="10" t="s">
        <v>41</v>
      </c>
      <c r="C55" s="9" t="s">
        <v>82</v>
      </c>
      <c r="D55" s="25" t="s">
        <v>38</v>
      </c>
      <c r="E55" s="9" t="s">
        <v>74</v>
      </c>
      <c r="F55" s="11" t="s">
        <v>83</v>
      </c>
      <c r="G55" s="11"/>
      <c r="H55" s="11"/>
      <c r="I55" s="11">
        <f>51.35+2.4</f>
        <v>53.75</v>
      </c>
      <c r="J55" s="11">
        <v>15.5</v>
      </c>
      <c r="K55" s="11">
        <f>23.2+147.33</f>
        <v>170.53</v>
      </c>
      <c r="L55" s="11"/>
      <c r="M55" s="11">
        <f t="shared" si="8"/>
        <v>239.78</v>
      </c>
    </row>
    <row r="56" spans="1:18" x14ac:dyDescent="0.3">
      <c r="A56" s="10" t="s">
        <v>81</v>
      </c>
      <c r="B56" s="10" t="s">
        <v>41</v>
      </c>
      <c r="C56" s="26">
        <v>42887</v>
      </c>
      <c r="D56" s="25" t="s">
        <v>84</v>
      </c>
      <c r="E56" s="9" t="s">
        <v>85</v>
      </c>
      <c r="F56" s="11"/>
      <c r="G56" s="11"/>
      <c r="H56" s="11"/>
      <c r="I56" s="11">
        <v>112.3</v>
      </c>
      <c r="J56" s="11">
        <f>7.5+11</f>
        <v>18.5</v>
      </c>
      <c r="K56" s="11"/>
      <c r="L56" s="11"/>
      <c r="M56" s="11">
        <f t="shared" si="8"/>
        <v>130.80000000000001</v>
      </c>
    </row>
    <row r="57" spans="1:18" x14ac:dyDescent="0.3">
      <c r="A57" s="12" t="s">
        <v>81</v>
      </c>
      <c r="B57" s="13" t="s">
        <v>41</v>
      </c>
      <c r="C57" s="14"/>
      <c r="D57" s="15"/>
      <c r="E57" s="16"/>
      <c r="F57" s="13"/>
      <c r="G57" s="17">
        <f t="shared" ref="G57:L57" si="11">SUBTOTAL(9,G55:G56)</f>
        <v>0</v>
      </c>
      <c r="H57" s="17">
        <f t="shared" si="11"/>
        <v>0</v>
      </c>
      <c r="I57" s="17">
        <f t="shared" si="11"/>
        <v>166.05</v>
      </c>
      <c r="J57" s="17">
        <f t="shared" si="11"/>
        <v>34</v>
      </c>
      <c r="K57" s="17">
        <f t="shared" si="11"/>
        <v>170.53</v>
      </c>
      <c r="L57" s="17">
        <f t="shared" si="11"/>
        <v>0</v>
      </c>
      <c r="M57" s="17">
        <f>SUBTOTAL(9,M55:M56)</f>
        <v>370.58000000000004</v>
      </c>
    </row>
    <row r="58" spans="1:18" ht="17.25" thickBot="1" x14ac:dyDescent="0.35">
      <c r="A58" s="29"/>
      <c r="B58" s="29"/>
      <c r="C58" s="30"/>
      <c r="D58" s="29"/>
      <c r="E58" s="29"/>
      <c r="F58" s="31"/>
      <c r="G58" s="32">
        <f t="shared" ref="G58:M58" si="12">SUBTOTAL(9,G3:G57)</f>
        <v>0</v>
      </c>
      <c r="H58" s="32">
        <f t="shared" si="12"/>
        <v>0</v>
      </c>
      <c r="I58" s="32">
        <f t="shared" si="12"/>
        <v>4126.1500000000005</v>
      </c>
      <c r="J58" s="32">
        <f t="shared" si="12"/>
        <v>765.04999999999984</v>
      </c>
      <c r="K58" s="32">
        <f t="shared" si="12"/>
        <v>1091.51</v>
      </c>
      <c r="L58" s="32">
        <f t="shared" si="12"/>
        <v>166.97</v>
      </c>
      <c r="M58" s="32">
        <f t="shared" si="12"/>
        <v>6149.6800000000012</v>
      </c>
    </row>
    <row r="59" spans="1:18" ht="17.25" thickTop="1" x14ac:dyDescent="0.3">
      <c r="A59" s="33"/>
      <c r="B59" s="33"/>
      <c r="C59" s="34"/>
      <c r="D59" s="33"/>
      <c r="E59" s="33"/>
      <c r="F59" s="33"/>
      <c r="G59" s="35"/>
      <c r="H59" s="35"/>
      <c r="I59" s="35"/>
      <c r="J59" s="35"/>
      <c r="K59" s="35"/>
      <c r="L59" s="35"/>
      <c r="M59" s="35"/>
      <c r="O59" s="36"/>
      <c r="R59" s="37"/>
    </row>
    <row r="60" spans="1:18" x14ac:dyDescent="0.3">
      <c r="E60" s="38"/>
      <c r="F60" s="38"/>
      <c r="N60" s="36"/>
      <c r="O60" s="36"/>
    </row>
    <row r="61" spans="1:18" ht="17.25" thickBot="1" x14ac:dyDescent="0.35">
      <c r="A61" s="33"/>
      <c r="B61" s="33"/>
      <c r="C61" s="34"/>
      <c r="D61" s="33"/>
      <c r="E61" s="33"/>
      <c r="F61" s="33"/>
      <c r="G61" s="35"/>
      <c r="H61" s="35"/>
      <c r="I61" s="35"/>
      <c r="J61" s="35"/>
      <c r="K61" s="35"/>
      <c r="L61" s="35"/>
      <c r="M61" s="35"/>
      <c r="O61" s="36"/>
    </row>
    <row r="62" spans="1:18" ht="17.25" thickBot="1" x14ac:dyDescent="0.35">
      <c r="A62" s="33"/>
      <c r="B62" s="33"/>
      <c r="C62" s="33"/>
      <c r="D62" s="33"/>
      <c r="E62" s="33"/>
      <c r="F62" s="39" t="s">
        <v>86</v>
      </c>
      <c r="G62" s="40"/>
      <c r="H62" s="40"/>
      <c r="I62" s="40"/>
      <c r="J62" s="40"/>
      <c r="K62" s="40"/>
      <c r="L62" s="40"/>
      <c r="M62" s="41"/>
    </row>
    <row r="63" spans="1:18" ht="52.5" x14ac:dyDescent="0.3">
      <c r="A63" s="33"/>
      <c r="B63" s="33"/>
      <c r="C63" s="33"/>
      <c r="D63" s="33"/>
      <c r="E63" s="33"/>
      <c r="F63" s="42"/>
      <c r="G63" s="43" t="s">
        <v>7</v>
      </c>
      <c r="H63" s="44" t="s">
        <v>87</v>
      </c>
      <c r="I63" s="44" t="s">
        <v>88</v>
      </c>
      <c r="J63" s="44" t="s">
        <v>89</v>
      </c>
      <c r="K63" s="44" t="s">
        <v>11</v>
      </c>
      <c r="L63" s="44" t="s">
        <v>12</v>
      </c>
      <c r="M63" s="45" t="s">
        <v>90</v>
      </c>
    </row>
    <row r="64" spans="1:18" x14ac:dyDescent="0.3">
      <c r="A64" s="33"/>
      <c r="B64" s="33"/>
      <c r="C64" s="46"/>
      <c r="D64" s="33"/>
      <c r="E64" s="33"/>
      <c r="F64" s="47" t="s">
        <v>91</v>
      </c>
      <c r="G64" s="48">
        <f>G58-G65</f>
        <v>0</v>
      </c>
      <c r="H64" s="48">
        <f t="shared" ref="H64:M64" si="13">H58-H65</f>
        <v>0</v>
      </c>
      <c r="I64" s="48">
        <f t="shared" si="13"/>
        <v>3982.7500000000005</v>
      </c>
      <c r="J64" s="48">
        <f t="shared" si="13"/>
        <v>765.04999999999984</v>
      </c>
      <c r="K64" s="48">
        <f t="shared" si="13"/>
        <v>1091.51</v>
      </c>
      <c r="L64" s="48">
        <f t="shared" si="13"/>
        <v>166.97</v>
      </c>
      <c r="M64" s="48">
        <f t="shared" si="13"/>
        <v>6006.2800000000016</v>
      </c>
    </row>
    <row r="65" spans="1:14" x14ac:dyDescent="0.3">
      <c r="A65" s="33"/>
      <c r="B65" s="33"/>
      <c r="C65" s="46"/>
      <c r="D65" s="33"/>
      <c r="E65" s="33"/>
      <c r="F65" s="47" t="s">
        <v>92</v>
      </c>
      <c r="G65" s="48">
        <f t="shared" ref="G65:L65" si="14">G5</f>
        <v>0</v>
      </c>
      <c r="H65" s="48">
        <f t="shared" si="14"/>
        <v>0</v>
      </c>
      <c r="I65" s="48">
        <f t="shared" si="14"/>
        <v>143.4</v>
      </c>
      <c r="J65" s="48">
        <f t="shared" si="14"/>
        <v>0</v>
      </c>
      <c r="K65" s="48">
        <f t="shared" si="14"/>
        <v>0</v>
      </c>
      <c r="L65" s="48">
        <f t="shared" si="14"/>
        <v>0</v>
      </c>
      <c r="M65" s="48">
        <f>SUM(G65:L65)</f>
        <v>143.4</v>
      </c>
    </row>
    <row r="66" spans="1:14" x14ac:dyDescent="0.3">
      <c r="A66" s="33"/>
      <c r="B66" s="33"/>
      <c r="C66" s="46"/>
      <c r="D66" s="33"/>
      <c r="E66" s="33"/>
      <c r="F66" s="49" t="s">
        <v>93</v>
      </c>
      <c r="G66" s="50">
        <f t="shared" ref="G66:L66" si="15">SUM(G64:G65)</f>
        <v>0</v>
      </c>
      <c r="H66" s="50">
        <f t="shared" si="15"/>
        <v>0</v>
      </c>
      <c r="I66" s="50">
        <f t="shared" si="15"/>
        <v>4126.1500000000005</v>
      </c>
      <c r="J66" s="50">
        <f t="shared" si="15"/>
        <v>765.04999999999984</v>
      </c>
      <c r="K66" s="50">
        <f t="shared" si="15"/>
        <v>1091.51</v>
      </c>
      <c r="L66" s="50">
        <f t="shared" si="15"/>
        <v>166.97</v>
      </c>
      <c r="M66" s="51">
        <f>SUM(G66:L66)</f>
        <v>6149.6800000000012</v>
      </c>
      <c r="N66" s="52"/>
    </row>
    <row r="67" spans="1:14" x14ac:dyDescent="0.3">
      <c r="A67" s="33"/>
      <c r="B67" s="33"/>
      <c r="C67" s="46"/>
      <c r="D67" s="33"/>
      <c r="E67" s="33"/>
      <c r="F67" s="47" t="s">
        <v>94</v>
      </c>
      <c r="G67" s="53" t="s">
        <v>95</v>
      </c>
      <c r="H67" s="53"/>
      <c r="I67" s="53" t="s">
        <v>95</v>
      </c>
      <c r="J67" s="53" t="s">
        <v>95</v>
      </c>
      <c r="K67" s="53" t="s">
        <v>95</v>
      </c>
      <c r="L67" s="53" t="s">
        <v>95</v>
      </c>
      <c r="M67" s="48">
        <f>SUM(G67:L67)</f>
        <v>0</v>
      </c>
    </row>
    <row r="68" spans="1:14" x14ac:dyDescent="0.3">
      <c r="A68" s="33"/>
      <c r="B68" s="33"/>
      <c r="C68" s="46"/>
      <c r="D68" s="33"/>
      <c r="E68" s="33"/>
      <c r="F68" s="47" t="s">
        <v>96</v>
      </c>
      <c r="G68" s="53" t="s">
        <v>95</v>
      </c>
      <c r="H68" s="54"/>
      <c r="I68" s="53" t="s">
        <v>95</v>
      </c>
      <c r="J68" s="53" t="s">
        <v>95</v>
      </c>
      <c r="K68" s="53" t="s">
        <v>95</v>
      </c>
      <c r="L68" s="53" t="s">
        <v>95</v>
      </c>
      <c r="M68" s="48">
        <f>SUM(G68:L68)</f>
        <v>0</v>
      </c>
    </row>
    <row r="69" spans="1:14" ht="17.25" thickBot="1" x14ac:dyDescent="0.35">
      <c r="A69" s="33"/>
      <c r="B69" s="33"/>
      <c r="C69" s="46"/>
      <c r="D69" s="33"/>
      <c r="E69" s="33"/>
      <c r="F69" s="55" t="s">
        <v>97</v>
      </c>
      <c r="G69" s="56">
        <f t="shared" ref="G69:L69" si="16">SUM(G66:G68)</f>
        <v>0</v>
      </c>
      <c r="H69" s="56">
        <f t="shared" si="16"/>
        <v>0</v>
      </c>
      <c r="I69" s="56">
        <f t="shared" si="16"/>
        <v>4126.1500000000005</v>
      </c>
      <c r="J69" s="56">
        <f t="shared" si="16"/>
        <v>765.04999999999984</v>
      </c>
      <c r="K69" s="56">
        <f t="shared" si="16"/>
        <v>1091.51</v>
      </c>
      <c r="L69" s="56">
        <f t="shared" si="16"/>
        <v>166.97</v>
      </c>
      <c r="M69" s="57">
        <f>SUM(G69:L69)</f>
        <v>6149.6800000000012</v>
      </c>
    </row>
    <row r="70" spans="1:14" x14ac:dyDescent="0.3">
      <c r="A70" s="33"/>
      <c r="B70" s="33"/>
      <c r="C70" s="33"/>
      <c r="D70" s="33"/>
      <c r="E70" s="33"/>
      <c r="F70" s="33"/>
      <c r="G70" s="35"/>
      <c r="H70" s="35"/>
      <c r="I70" s="35"/>
      <c r="J70" s="35"/>
      <c r="K70" s="35"/>
      <c r="L70" s="35"/>
      <c r="M70" s="3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4"/>
  <sheetViews>
    <sheetView zoomScale="85" zoomScaleNormal="85" workbookViewId="0">
      <pane xSplit="1" ySplit="2" topLeftCell="B22" activePane="bottomRight" state="frozen"/>
      <selection pane="topRight" activeCell="B1" sqref="B1"/>
      <selection pane="bottomLeft" activeCell="A3" sqref="A3"/>
      <selection pane="bottomRight" activeCell="C34" sqref="C34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6" ht="23.25" x14ac:dyDescent="0.35">
      <c r="A1" s="1" t="s">
        <v>98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6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6" x14ac:dyDescent="0.3">
      <c r="A3" s="8" t="s">
        <v>14</v>
      </c>
      <c r="B3" s="8" t="s">
        <v>15</v>
      </c>
      <c r="C3" s="9">
        <v>42961</v>
      </c>
      <c r="D3" s="8" t="s">
        <v>168</v>
      </c>
      <c r="E3" s="9">
        <v>42929</v>
      </c>
      <c r="F3" s="10" t="s">
        <v>146</v>
      </c>
      <c r="G3" s="11"/>
      <c r="H3" s="11"/>
      <c r="I3" s="11">
        <v>123</v>
      </c>
      <c r="J3" s="11"/>
      <c r="K3" s="11"/>
      <c r="L3" s="11"/>
      <c r="M3" s="11">
        <f>SUM(G3:L3)</f>
        <v>123</v>
      </c>
    </row>
    <row r="4" spans="1:16" x14ac:dyDescent="0.3">
      <c r="A4" s="12" t="s">
        <v>20</v>
      </c>
      <c r="B4" s="13"/>
      <c r="C4" s="14"/>
      <c r="D4" s="15"/>
      <c r="E4" s="16"/>
      <c r="F4" s="13"/>
      <c r="G4" s="17">
        <f t="shared" ref="G4:M4" si="0">SUBTOTAL(9,G3:G3)</f>
        <v>0</v>
      </c>
      <c r="H4" s="17">
        <f t="shared" si="0"/>
        <v>0</v>
      </c>
      <c r="I4" s="17">
        <f t="shared" si="0"/>
        <v>123</v>
      </c>
      <c r="J4" s="17">
        <f t="shared" si="0"/>
        <v>0</v>
      </c>
      <c r="K4" s="17">
        <f t="shared" si="0"/>
        <v>0</v>
      </c>
      <c r="L4" s="17">
        <f t="shared" si="0"/>
        <v>0</v>
      </c>
      <c r="M4" s="17">
        <f t="shared" si="0"/>
        <v>123</v>
      </c>
    </row>
    <row r="5" spans="1:16" x14ac:dyDescent="0.3">
      <c r="A5" s="8" t="s">
        <v>21</v>
      </c>
      <c r="B5" s="8" t="s">
        <v>165</v>
      </c>
      <c r="C5" s="9">
        <v>42961</v>
      </c>
      <c r="D5" s="10" t="s">
        <v>169</v>
      </c>
      <c r="E5" s="9">
        <v>42937</v>
      </c>
      <c r="F5" s="24" t="s">
        <v>148</v>
      </c>
      <c r="G5" s="11"/>
      <c r="H5" s="11"/>
      <c r="I5" s="11">
        <v>127</v>
      </c>
      <c r="J5" s="11"/>
      <c r="K5" s="11"/>
      <c r="L5" s="11"/>
      <c r="M5" s="11">
        <f>SUM(G5:L5)</f>
        <v>127</v>
      </c>
    </row>
    <row r="6" spans="1:16" x14ac:dyDescent="0.3">
      <c r="A6" s="12" t="s">
        <v>147</v>
      </c>
      <c r="B6" s="13"/>
      <c r="C6" s="14"/>
      <c r="D6" s="15"/>
      <c r="E6" s="16"/>
      <c r="F6" s="13"/>
      <c r="G6" s="17">
        <f t="shared" ref="G6:M6" si="1">SUBTOTAL(9,G5:G5)</f>
        <v>0</v>
      </c>
      <c r="H6" s="17">
        <f t="shared" si="1"/>
        <v>0</v>
      </c>
      <c r="I6" s="17">
        <f t="shared" si="1"/>
        <v>127</v>
      </c>
      <c r="J6" s="17">
        <f t="shared" si="1"/>
        <v>0</v>
      </c>
      <c r="K6" s="17">
        <f t="shared" si="1"/>
        <v>0</v>
      </c>
      <c r="L6" s="17">
        <f t="shared" si="1"/>
        <v>0</v>
      </c>
      <c r="M6" s="17">
        <f t="shared" si="1"/>
        <v>127</v>
      </c>
    </row>
    <row r="7" spans="1:16" ht="15.75" customHeight="1" x14ac:dyDescent="0.3">
      <c r="A7" s="8" t="s">
        <v>22</v>
      </c>
      <c r="B7" s="8" t="s">
        <v>23</v>
      </c>
      <c r="C7" s="9">
        <v>42997</v>
      </c>
      <c r="D7" s="10" t="s">
        <v>99</v>
      </c>
      <c r="E7" s="9">
        <v>42990</v>
      </c>
      <c r="F7" s="24" t="s">
        <v>100</v>
      </c>
      <c r="G7" s="11"/>
      <c r="H7" s="11"/>
      <c r="I7" s="11">
        <v>12</v>
      </c>
      <c r="J7" s="11">
        <v>10</v>
      </c>
      <c r="K7" s="11"/>
      <c r="L7" s="11"/>
      <c r="M7" s="11">
        <f>SUM(G7:L7)</f>
        <v>22</v>
      </c>
    </row>
    <row r="8" spans="1:16" x14ac:dyDescent="0.3">
      <c r="A8" s="8" t="s">
        <v>22</v>
      </c>
      <c r="B8" s="8" t="s">
        <v>23</v>
      </c>
      <c r="C8" s="9">
        <v>42929</v>
      </c>
      <c r="D8" s="10" t="s">
        <v>170</v>
      </c>
      <c r="E8" s="9">
        <v>42915</v>
      </c>
      <c r="F8" s="24" t="s">
        <v>171</v>
      </c>
      <c r="G8" s="11"/>
      <c r="H8" s="11"/>
      <c r="I8" s="11">
        <v>130.5</v>
      </c>
      <c r="J8" s="11"/>
      <c r="K8" s="11"/>
      <c r="L8" s="11"/>
      <c r="M8" s="11">
        <f t="shared" ref="M8" si="2">SUM(G8:L8)</f>
        <v>130.5</v>
      </c>
    </row>
    <row r="9" spans="1:16" x14ac:dyDescent="0.3">
      <c r="A9" s="12" t="s">
        <v>26</v>
      </c>
      <c r="B9" s="13"/>
      <c r="C9" s="14"/>
      <c r="D9" s="15"/>
      <c r="E9" s="16"/>
      <c r="F9" s="13"/>
      <c r="G9" s="17">
        <f t="shared" ref="G9:M9" si="3">SUBTOTAL(9,G7:G8)</f>
        <v>0</v>
      </c>
      <c r="H9" s="17">
        <f t="shared" si="3"/>
        <v>0</v>
      </c>
      <c r="I9" s="17">
        <f t="shared" si="3"/>
        <v>142.5</v>
      </c>
      <c r="J9" s="17">
        <f t="shared" si="3"/>
        <v>10</v>
      </c>
      <c r="K9" s="17">
        <f t="shared" si="3"/>
        <v>0</v>
      </c>
      <c r="L9" s="17">
        <f t="shared" si="3"/>
        <v>0</v>
      </c>
      <c r="M9" s="17">
        <f t="shared" si="3"/>
        <v>152.5</v>
      </c>
    </row>
    <row r="10" spans="1:16" x14ac:dyDescent="0.3">
      <c r="A10" s="18" t="s">
        <v>27</v>
      </c>
      <c r="B10" s="19" t="s">
        <v>167</v>
      </c>
      <c r="C10" s="20"/>
      <c r="D10" s="21"/>
      <c r="E10" s="22"/>
      <c r="F10" s="19"/>
      <c r="G10" s="23"/>
      <c r="H10" s="23"/>
      <c r="I10" s="23"/>
      <c r="J10" s="23"/>
      <c r="K10" s="23"/>
      <c r="L10" s="23"/>
      <c r="M10" s="23"/>
    </row>
    <row r="11" spans="1:16" x14ac:dyDescent="0.3">
      <c r="A11" s="8" t="s">
        <v>28</v>
      </c>
      <c r="B11" s="8" t="s">
        <v>29</v>
      </c>
      <c r="C11" s="8">
        <v>43004</v>
      </c>
      <c r="D11" s="10" t="s">
        <v>63</v>
      </c>
      <c r="E11" s="9">
        <v>42905</v>
      </c>
      <c r="F11" s="10" t="s">
        <v>31</v>
      </c>
      <c r="G11" s="11"/>
      <c r="H11" s="11"/>
      <c r="I11" s="11">
        <v>338</v>
      </c>
      <c r="J11" s="11">
        <v>42</v>
      </c>
      <c r="K11" s="11">
        <v>7.59</v>
      </c>
      <c r="L11" s="11"/>
      <c r="M11" s="11">
        <f>SUM(G11:L11)</f>
        <v>387.59</v>
      </c>
    </row>
    <row r="12" spans="1:16" x14ac:dyDescent="0.3">
      <c r="A12" s="8" t="s">
        <v>28</v>
      </c>
      <c r="B12" s="8" t="s">
        <v>29</v>
      </c>
      <c r="C12" s="8">
        <v>43004</v>
      </c>
      <c r="D12" s="10" t="s">
        <v>101</v>
      </c>
      <c r="E12" s="9">
        <v>42921</v>
      </c>
      <c r="F12" s="10" t="s">
        <v>31</v>
      </c>
      <c r="G12" s="11"/>
      <c r="H12" s="11"/>
      <c r="I12" s="11">
        <v>338</v>
      </c>
      <c r="J12" s="11">
        <v>40</v>
      </c>
      <c r="K12" s="11">
        <v>6.5</v>
      </c>
      <c r="L12" s="11"/>
      <c r="M12" s="11">
        <f t="shared" ref="M12:M16" si="4">SUM(G12:L12)</f>
        <v>384.5</v>
      </c>
    </row>
    <row r="13" spans="1:16" x14ac:dyDescent="0.3">
      <c r="A13" s="8" t="s">
        <v>28</v>
      </c>
      <c r="B13" s="8" t="s">
        <v>29</v>
      </c>
      <c r="C13" s="8">
        <v>43004</v>
      </c>
      <c r="D13" s="10" t="s">
        <v>102</v>
      </c>
      <c r="E13" s="9">
        <v>42943</v>
      </c>
      <c r="F13" s="10" t="s">
        <v>31</v>
      </c>
      <c r="G13" s="11"/>
      <c r="H13" s="11"/>
      <c r="I13" s="11">
        <v>338</v>
      </c>
      <c r="J13" s="11">
        <v>42</v>
      </c>
      <c r="K13" s="11">
        <v>10.37</v>
      </c>
      <c r="L13" s="11"/>
      <c r="M13" s="11">
        <f t="shared" si="4"/>
        <v>390.37</v>
      </c>
      <c r="P13" s="58"/>
    </row>
    <row r="14" spans="1:16" x14ac:dyDescent="0.3">
      <c r="A14" s="8" t="s">
        <v>28</v>
      </c>
      <c r="B14" s="8" t="s">
        <v>29</v>
      </c>
      <c r="C14" s="8">
        <v>43004</v>
      </c>
      <c r="D14" s="10" t="s">
        <v>103</v>
      </c>
      <c r="E14" s="9">
        <v>42984</v>
      </c>
      <c r="F14" s="10" t="s">
        <v>31</v>
      </c>
      <c r="G14" s="11"/>
      <c r="H14" s="11"/>
      <c r="I14" s="11">
        <v>338</v>
      </c>
      <c r="J14" s="11">
        <v>18</v>
      </c>
      <c r="K14" s="11">
        <v>6.49</v>
      </c>
      <c r="L14" s="11"/>
      <c r="M14" s="11">
        <f t="shared" si="4"/>
        <v>362.49</v>
      </c>
    </row>
    <row r="15" spans="1:16" x14ac:dyDescent="0.3">
      <c r="A15" s="10" t="s">
        <v>28</v>
      </c>
      <c r="B15" s="8" t="s">
        <v>29</v>
      </c>
      <c r="C15" s="8">
        <v>43004</v>
      </c>
      <c r="D15" s="10" t="s">
        <v>104</v>
      </c>
      <c r="E15" s="9">
        <v>42900</v>
      </c>
      <c r="F15" s="10" t="s">
        <v>31</v>
      </c>
      <c r="G15" s="11"/>
      <c r="H15" s="11"/>
      <c r="I15" s="11">
        <v>338</v>
      </c>
      <c r="J15" s="11">
        <v>36</v>
      </c>
      <c r="K15" s="11">
        <v>12.21</v>
      </c>
      <c r="L15" s="11"/>
      <c r="M15" s="11">
        <f t="shared" si="4"/>
        <v>386.21</v>
      </c>
    </row>
    <row r="16" spans="1:16" x14ac:dyDescent="0.3">
      <c r="A16" s="10" t="s">
        <v>28</v>
      </c>
      <c r="B16" s="8" t="s">
        <v>29</v>
      </c>
      <c r="C16" s="9">
        <v>43007</v>
      </c>
      <c r="D16" s="10" t="s">
        <v>105</v>
      </c>
      <c r="E16" s="9">
        <v>42914</v>
      </c>
      <c r="F16" s="10" t="s">
        <v>31</v>
      </c>
      <c r="G16" s="11"/>
      <c r="H16" s="11"/>
      <c r="I16" s="11">
        <v>338</v>
      </c>
      <c r="J16" s="11">
        <f>40+72.9+8.6+5.5</f>
        <v>127</v>
      </c>
      <c r="K16" s="11">
        <f>6.18+1.49</f>
        <v>7.67</v>
      </c>
      <c r="L16" s="11"/>
      <c r="M16" s="11">
        <f t="shared" si="4"/>
        <v>472.67</v>
      </c>
    </row>
    <row r="17" spans="1:13" x14ac:dyDescent="0.3">
      <c r="A17" s="12" t="s">
        <v>39</v>
      </c>
      <c r="B17" s="13"/>
      <c r="C17" s="14"/>
      <c r="D17" s="15"/>
      <c r="E17" s="16"/>
      <c r="F17" s="13"/>
      <c r="G17" s="17">
        <f t="shared" ref="G17:M17" si="5">SUBTOTAL(9,G11:G16)</f>
        <v>0</v>
      </c>
      <c r="H17" s="17">
        <f t="shared" si="5"/>
        <v>0</v>
      </c>
      <c r="I17" s="17">
        <f t="shared" si="5"/>
        <v>2028</v>
      </c>
      <c r="J17" s="17">
        <f t="shared" si="5"/>
        <v>305</v>
      </c>
      <c r="K17" s="17">
        <f t="shared" si="5"/>
        <v>50.830000000000005</v>
      </c>
      <c r="L17" s="17">
        <f t="shared" si="5"/>
        <v>0</v>
      </c>
      <c r="M17" s="17">
        <f t="shared" si="5"/>
        <v>2383.83</v>
      </c>
    </row>
    <row r="18" spans="1:13" x14ac:dyDescent="0.3">
      <c r="A18" s="18" t="s">
        <v>40</v>
      </c>
      <c r="B18" s="19" t="s">
        <v>41</v>
      </c>
      <c r="C18" s="20"/>
      <c r="D18" s="21"/>
      <c r="E18" s="22"/>
      <c r="F18" s="19"/>
      <c r="G18" s="23"/>
      <c r="H18" s="23"/>
      <c r="I18" s="23"/>
      <c r="J18" s="23"/>
      <c r="K18" s="23"/>
      <c r="L18" s="23"/>
      <c r="M18" s="23">
        <v>0</v>
      </c>
    </row>
    <row r="19" spans="1:13" x14ac:dyDescent="0.3">
      <c r="A19" s="10" t="s">
        <v>42</v>
      </c>
      <c r="B19" s="8" t="s">
        <v>41</v>
      </c>
      <c r="C19" s="9">
        <v>42921</v>
      </c>
      <c r="D19" s="25" t="s">
        <v>106</v>
      </c>
      <c r="E19" s="9" t="s">
        <v>107</v>
      </c>
      <c r="F19" s="25" t="s">
        <v>108</v>
      </c>
      <c r="G19" s="11"/>
      <c r="H19" s="11"/>
      <c r="I19" s="11"/>
      <c r="J19" s="11">
        <f>10.5+18</f>
        <v>28.5</v>
      </c>
      <c r="K19" s="11"/>
      <c r="L19" s="11"/>
      <c r="M19" s="11">
        <f>SUM(G19:L19)</f>
        <v>28.5</v>
      </c>
    </row>
    <row r="20" spans="1:13" x14ac:dyDescent="0.3">
      <c r="A20" s="10" t="s">
        <v>42</v>
      </c>
      <c r="B20" s="8" t="s">
        <v>41</v>
      </c>
      <c r="C20" s="9">
        <v>42955</v>
      </c>
      <c r="D20" s="25" t="s">
        <v>109</v>
      </c>
      <c r="E20" s="9" t="s">
        <v>110</v>
      </c>
      <c r="F20" s="25" t="s">
        <v>108</v>
      </c>
      <c r="G20" s="11"/>
      <c r="H20" s="11"/>
      <c r="I20" s="11"/>
      <c r="J20" s="11">
        <v>21.6</v>
      </c>
      <c r="K20" s="11"/>
      <c r="L20" s="11"/>
      <c r="M20" s="11">
        <f t="shared" ref="M20:M23" si="6">SUM(G20:L20)</f>
        <v>21.6</v>
      </c>
    </row>
    <row r="21" spans="1:13" x14ac:dyDescent="0.3">
      <c r="A21" s="10" t="s">
        <v>42</v>
      </c>
      <c r="B21" s="8" t="s">
        <v>41</v>
      </c>
      <c r="C21" s="9" t="s">
        <v>149</v>
      </c>
      <c r="D21" s="25" t="s">
        <v>111</v>
      </c>
      <c r="E21" s="9" t="s">
        <v>112</v>
      </c>
      <c r="F21" s="25" t="s">
        <v>108</v>
      </c>
      <c r="G21" s="11"/>
      <c r="H21" s="11"/>
      <c r="I21" s="11">
        <f>66.9+66.9</f>
        <v>133.80000000000001</v>
      </c>
      <c r="J21" s="11">
        <f>16+14.4</f>
        <v>30.4</v>
      </c>
      <c r="K21" s="11"/>
      <c r="L21" s="11"/>
      <c r="M21" s="11">
        <f t="shared" si="6"/>
        <v>164.20000000000002</v>
      </c>
    </row>
    <row r="22" spans="1:13" x14ac:dyDescent="0.3">
      <c r="A22" s="10" t="s">
        <v>42</v>
      </c>
      <c r="B22" s="8" t="s">
        <v>41</v>
      </c>
      <c r="C22" s="9" t="s">
        <v>144</v>
      </c>
      <c r="D22" s="25" t="s">
        <v>111</v>
      </c>
      <c r="E22" s="9" t="s">
        <v>113</v>
      </c>
      <c r="F22" s="25" t="s">
        <v>108</v>
      </c>
      <c r="G22" s="11"/>
      <c r="H22" s="11"/>
      <c r="I22" s="11">
        <v>66.900000000000006</v>
      </c>
      <c r="J22" s="11">
        <v>7.2</v>
      </c>
      <c r="K22" s="11"/>
      <c r="L22" s="11">
        <v>52.81</v>
      </c>
      <c r="M22" s="11">
        <f t="shared" si="6"/>
        <v>126.91000000000001</v>
      </c>
    </row>
    <row r="23" spans="1:13" x14ac:dyDescent="0.3">
      <c r="A23" s="10" t="s">
        <v>42</v>
      </c>
      <c r="B23" s="8" t="s">
        <v>41</v>
      </c>
      <c r="C23" s="9">
        <v>42986</v>
      </c>
      <c r="D23" s="25" t="s">
        <v>128</v>
      </c>
      <c r="E23" s="9">
        <v>43011</v>
      </c>
      <c r="F23" s="25" t="s">
        <v>108</v>
      </c>
      <c r="G23" s="11"/>
      <c r="H23" s="11"/>
      <c r="I23" s="11">
        <v>66.900000000000006</v>
      </c>
      <c r="J23" s="11"/>
      <c r="K23" s="11"/>
      <c r="L23" s="11"/>
      <c r="M23" s="11">
        <f t="shared" si="6"/>
        <v>66.900000000000006</v>
      </c>
    </row>
    <row r="24" spans="1:13" x14ac:dyDescent="0.3">
      <c r="A24" s="12" t="s">
        <v>50</v>
      </c>
      <c r="B24" s="13"/>
      <c r="C24" s="16"/>
      <c r="D24" s="15"/>
      <c r="E24" s="16"/>
      <c r="F24" s="13"/>
      <c r="G24" s="17">
        <f t="shared" ref="G24:M24" si="7">SUBTOTAL(9,G19:G23)</f>
        <v>0</v>
      </c>
      <c r="H24" s="17">
        <f t="shared" si="7"/>
        <v>0</v>
      </c>
      <c r="I24" s="17">
        <f t="shared" si="7"/>
        <v>267.60000000000002</v>
      </c>
      <c r="J24" s="17">
        <f t="shared" si="7"/>
        <v>87.7</v>
      </c>
      <c r="K24" s="17">
        <f t="shared" si="7"/>
        <v>0</v>
      </c>
      <c r="L24" s="17">
        <f t="shared" si="7"/>
        <v>52.81</v>
      </c>
      <c r="M24" s="17">
        <f t="shared" si="7"/>
        <v>408.11</v>
      </c>
    </row>
    <row r="25" spans="1:13" x14ac:dyDescent="0.3">
      <c r="A25" s="8" t="s">
        <v>51</v>
      </c>
      <c r="B25" s="8" t="s">
        <v>41</v>
      </c>
      <c r="C25" s="9">
        <v>42929</v>
      </c>
      <c r="D25" s="25" t="s">
        <v>105</v>
      </c>
      <c r="E25" s="9">
        <v>42914</v>
      </c>
      <c r="F25" s="24" t="s">
        <v>69</v>
      </c>
      <c r="G25" s="11"/>
      <c r="H25" s="11"/>
      <c r="I25" s="11"/>
      <c r="J25" s="11"/>
      <c r="K25" s="11">
        <v>125.6</v>
      </c>
      <c r="L25" s="11"/>
      <c r="M25" s="11">
        <f>SUM(G25:L25)</f>
        <v>125.6</v>
      </c>
    </row>
    <row r="26" spans="1:13" x14ac:dyDescent="0.3">
      <c r="A26" s="10" t="s">
        <v>51</v>
      </c>
      <c r="B26" s="8" t="s">
        <v>41</v>
      </c>
      <c r="C26" s="9" t="s">
        <v>150</v>
      </c>
      <c r="D26" s="25" t="s">
        <v>132</v>
      </c>
      <c r="E26" s="9" t="s">
        <v>151</v>
      </c>
      <c r="F26" s="24" t="s">
        <v>54</v>
      </c>
      <c r="G26" s="11"/>
      <c r="H26" s="11"/>
      <c r="I26" s="11">
        <f>54.3+54.3</f>
        <v>108.6</v>
      </c>
      <c r="J26" s="11"/>
      <c r="K26" s="11"/>
      <c r="L26" s="11"/>
      <c r="M26" s="11">
        <f t="shared" ref="M26:M31" si="8">SUM(G26:L26)</f>
        <v>108.6</v>
      </c>
    </row>
    <row r="27" spans="1:13" x14ac:dyDescent="0.3">
      <c r="A27" s="10" t="s">
        <v>51</v>
      </c>
      <c r="B27" s="8" t="s">
        <v>41</v>
      </c>
      <c r="C27" s="9">
        <v>42961</v>
      </c>
      <c r="D27" s="25" t="s">
        <v>128</v>
      </c>
      <c r="E27" s="8">
        <v>43011</v>
      </c>
      <c r="F27" s="24" t="s">
        <v>54</v>
      </c>
      <c r="G27" s="11"/>
      <c r="H27" s="11"/>
      <c r="I27" s="11">
        <v>54.3</v>
      </c>
      <c r="J27" s="11"/>
      <c r="K27" s="11"/>
      <c r="L27" s="11"/>
      <c r="M27" s="11">
        <f t="shared" si="8"/>
        <v>54.3</v>
      </c>
    </row>
    <row r="28" spans="1:13" x14ac:dyDescent="0.3">
      <c r="A28" s="10" t="s">
        <v>51</v>
      </c>
      <c r="B28" s="8" t="s">
        <v>41</v>
      </c>
      <c r="C28" s="9">
        <v>42961</v>
      </c>
      <c r="D28" s="25" t="s">
        <v>174</v>
      </c>
      <c r="E28" s="9" t="s">
        <v>145</v>
      </c>
      <c r="F28" s="24" t="s">
        <v>54</v>
      </c>
      <c r="G28" s="11"/>
      <c r="H28" s="11"/>
      <c r="I28" s="11">
        <f>28.4+28.4</f>
        <v>56.8</v>
      </c>
      <c r="J28" s="11"/>
      <c r="K28" s="11"/>
      <c r="L28" s="11"/>
      <c r="M28" s="11">
        <f t="shared" si="8"/>
        <v>56.8</v>
      </c>
    </row>
    <row r="29" spans="1:13" x14ac:dyDescent="0.3">
      <c r="A29" s="10" t="s">
        <v>51</v>
      </c>
      <c r="B29" s="8" t="s">
        <v>41</v>
      </c>
      <c r="C29" s="9">
        <v>42961</v>
      </c>
      <c r="D29" s="25" t="s">
        <v>174</v>
      </c>
      <c r="E29" s="8">
        <v>42978</v>
      </c>
      <c r="F29" s="24" t="s">
        <v>54</v>
      </c>
      <c r="G29" s="11"/>
      <c r="H29" s="11"/>
      <c r="I29" s="11">
        <v>54.3</v>
      </c>
      <c r="J29" s="11"/>
      <c r="K29" s="11"/>
      <c r="L29" s="11"/>
      <c r="M29" s="11">
        <f t="shared" si="8"/>
        <v>54.3</v>
      </c>
    </row>
    <row r="30" spans="1:13" x14ac:dyDescent="0.3">
      <c r="A30" s="10" t="s">
        <v>51</v>
      </c>
      <c r="B30" s="8" t="s">
        <v>41</v>
      </c>
      <c r="C30" s="9">
        <v>42961</v>
      </c>
      <c r="D30" s="25" t="s">
        <v>128</v>
      </c>
      <c r="E30" s="8">
        <v>42991</v>
      </c>
      <c r="F30" s="24" t="s">
        <v>54</v>
      </c>
      <c r="G30" s="11"/>
      <c r="H30" s="11"/>
      <c r="I30" s="11">
        <v>54.3</v>
      </c>
      <c r="J30" s="11"/>
      <c r="K30" s="11"/>
      <c r="L30" s="11"/>
      <c r="M30" s="11">
        <f t="shared" si="8"/>
        <v>54.3</v>
      </c>
    </row>
    <row r="31" spans="1:13" x14ac:dyDescent="0.3">
      <c r="A31" s="10" t="s">
        <v>51</v>
      </c>
      <c r="B31" s="8" t="s">
        <v>41</v>
      </c>
      <c r="C31" s="9">
        <v>42986</v>
      </c>
      <c r="D31" s="25" t="s">
        <v>105</v>
      </c>
      <c r="E31" s="9">
        <v>43054</v>
      </c>
      <c r="F31" s="24" t="s">
        <v>54</v>
      </c>
      <c r="G31" s="11"/>
      <c r="H31" s="11"/>
      <c r="I31" s="11">
        <v>54.3</v>
      </c>
      <c r="J31" s="11"/>
      <c r="K31" s="11"/>
      <c r="L31" s="11"/>
      <c r="M31" s="11">
        <f t="shared" si="8"/>
        <v>54.3</v>
      </c>
    </row>
    <row r="32" spans="1:13" x14ac:dyDescent="0.3">
      <c r="A32" s="12" t="s">
        <v>60</v>
      </c>
      <c r="B32" s="13"/>
      <c r="C32" s="16"/>
      <c r="D32" s="15"/>
      <c r="E32" s="16"/>
      <c r="F32" s="13"/>
      <c r="G32" s="17">
        <f t="shared" ref="G32:M32" si="9">SUBTOTAL(9,G25:G31)</f>
        <v>0</v>
      </c>
      <c r="H32" s="17">
        <f t="shared" si="9"/>
        <v>0</v>
      </c>
      <c r="I32" s="17">
        <f t="shared" si="9"/>
        <v>382.6</v>
      </c>
      <c r="J32" s="17">
        <f t="shared" si="9"/>
        <v>0</v>
      </c>
      <c r="K32" s="17">
        <f t="shared" si="9"/>
        <v>125.6</v>
      </c>
      <c r="L32" s="17">
        <f t="shared" si="9"/>
        <v>0</v>
      </c>
      <c r="M32" s="17">
        <f t="shared" si="9"/>
        <v>508.20000000000005</v>
      </c>
    </row>
    <row r="33" spans="1:17" x14ac:dyDescent="0.3">
      <c r="A33" s="10" t="s">
        <v>61</v>
      </c>
      <c r="B33" s="10" t="s">
        <v>41</v>
      </c>
      <c r="C33" s="26">
        <v>42928</v>
      </c>
      <c r="D33" s="25" t="s">
        <v>105</v>
      </c>
      <c r="E33" s="9">
        <v>42914</v>
      </c>
      <c r="F33" s="25" t="s">
        <v>114</v>
      </c>
      <c r="G33" s="11"/>
      <c r="H33" s="11"/>
      <c r="I33" s="11">
        <v>68.900000000000006</v>
      </c>
      <c r="J33" s="11">
        <v>6.45</v>
      </c>
      <c r="K33" s="11"/>
      <c r="L33" s="11"/>
      <c r="M33" s="11">
        <f>SUM(G33:L33)</f>
        <v>75.350000000000009</v>
      </c>
      <c r="Q33" s="27"/>
    </row>
    <row r="34" spans="1:17" x14ac:dyDescent="0.3">
      <c r="A34" s="10" t="s">
        <v>61</v>
      </c>
      <c r="B34" s="10" t="s">
        <v>41</v>
      </c>
      <c r="C34" s="9">
        <v>42998</v>
      </c>
      <c r="D34" s="25" t="s">
        <v>76</v>
      </c>
      <c r="E34" s="9">
        <v>42985</v>
      </c>
      <c r="F34" s="25" t="s">
        <v>114</v>
      </c>
      <c r="G34" s="11"/>
      <c r="H34" s="11"/>
      <c r="I34" s="11">
        <v>68.400000000000006</v>
      </c>
      <c r="J34" s="11">
        <v>6.45</v>
      </c>
      <c r="K34" s="11"/>
      <c r="L34" s="11"/>
      <c r="M34" s="11">
        <f t="shared" ref="M34:M35" si="10">SUM(G34:L34)</f>
        <v>74.850000000000009</v>
      </c>
      <c r="Q34" s="27"/>
    </row>
    <row r="35" spans="1:17" x14ac:dyDescent="0.3">
      <c r="A35" s="10" t="s">
        <v>61</v>
      </c>
      <c r="B35" s="10" t="s">
        <v>41</v>
      </c>
      <c r="C35" s="9">
        <v>43004</v>
      </c>
      <c r="D35" s="25" t="s">
        <v>105</v>
      </c>
      <c r="E35" s="9">
        <v>42991</v>
      </c>
      <c r="F35" s="25" t="s">
        <v>114</v>
      </c>
      <c r="G35" s="11"/>
      <c r="H35" s="11"/>
      <c r="I35" s="11">
        <v>68.900000000000006</v>
      </c>
      <c r="J35" s="11">
        <v>6.45</v>
      </c>
      <c r="K35" s="11"/>
      <c r="L35" s="11"/>
      <c r="M35" s="11">
        <f t="shared" si="10"/>
        <v>75.350000000000009</v>
      </c>
      <c r="Q35" s="27"/>
    </row>
    <row r="36" spans="1:17" x14ac:dyDescent="0.3">
      <c r="A36" s="12" t="s">
        <v>64</v>
      </c>
      <c r="B36" s="13"/>
      <c r="C36" s="14"/>
      <c r="D36" s="15"/>
      <c r="E36" s="16"/>
      <c r="F36" s="13"/>
      <c r="G36" s="17">
        <f t="shared" ref="G36:M36" si="11">SUBTOTAL(9,G33:G35)</f>
        <v>0</v>
      </c>
      <c r="H36" s="17">
        <f t="shared" si="11"/>
        <v>0</v>
      </c>
      <c r="I36" s="17">
        <f t="shared" si="11"/>
        <v>206.20000000000002</v>
      </c>
      <c r="J36" s="17">
        <f t="shared" si="11"/>
        <v>19.350000000000001</v>
      </c>
      <c r="K36" s="17">
        <f t="shared" si="11"/>
        <v>0</v>
      </c>
      <c r="L36" s="17">
        <f t="shared" si="11"/>
        <v>0</v>
      </c>
      <c r="M36" s="17">
        <f t="shared" si="11"/>
        <v>225.55</v>
      </c>
      <c r="Q36" s="27"/>
    </row>
    <row r="37" spans="1:17" x14ac:dyDescent="0.3">
      <c r="A37" s="18" t="s">
        <v>65</v>
      </c>
      <c r="B37" s="19" t="s">
        <v>41</v>
      </c>
      <c r="C37" s="20"/>
      <c r="D37" s="21"/>
      <c r="E37" s="28"/>
      <c r="F37" s="19"/>
      <c r="G37" s="23"/>
      <c r="H37" s="23"/>
      <c r="I37" s="23"/>
      <c r="J37" s="23"/>
      <c r="K37" s="23"/>
      <c r="L37" s="23"/>
      <c r="M37" s="23">
        <v>0</v>
      </c>
    </row>
    <row r="38" spans="1:17" x14ac:dyDescent="0.3">
      <c r="A38" s="10" t="s">
        <v>66</v>
      </c>
      <c r="B38" s="10" t="s">
        <v>41</v>
      </c>
      <c r="C38" s="9" t="s">
        <v>143</v>
      </c>
      <c r="D38" s="25" t="s">
        <v>105</v>
      </c>
      <c r="E38" s="9">
        <v>42914</v>
      </c>
      <c r="F38" s="11" t="s">
        <v>115</v>
      </c>
      <c r="G38" s="11"/>
      <c r="H38" s="11"/>
      <c r="I38" s="11">
        <v>330</v>
      </c>
      <c r="J38" s="11">
        <v>16.25</v>
      </c>
      <c r="K38" s="11"/>
      <c r="L38" s="11"/>
      <c r="M38" s="11">
        <f>SUM(G38:L38)</f>
        <v>346.25</v>
      </c>
    </row>
    <row r="39" spans="1:17" x14ac:dyDescent="0.3">
      <c r="A39" s="10" t="s">
        <v>66</v>
      </c>
      <c r="B39" s="10" t="s">
        <v>41</v>
      </c>
      <c r="C39" s="9">
        <v>42935</v>
      </c>
      <c r="D39" s="25" t="s">
        <v>116</v>
      </c>
      <c r="E39" s="9">
        <v>42915</v>
      </c>
      <c r="F39" s="11" t="s">
        <v>69</v>
      </c>
      <c r="G39" s="11"/>
      <c r="H39" s="11"/>
      <c r="I39" s="11"/>
      <c r="J39" s="11"/>
      <c r="K39" s="11"/>
      <c r="L39" s="11">
        <v>119.07</v>
      </c>
      <c r="M39" s="11">
        <f t="shared" ref="M39:M43" si="12">SUM(G39:L39)</f>
        <v>119.07</v>
      </c>
    </row>
    <row r="40" spans="1:17" x14ac:dyDescent="0.3">
      <c r="A40" s="10" t="s">
        <v>66</v>
      </c>
      <c r="B40" s="10" t="s">
        <v>41</v>
      </c>
      <c r="C40" s="9">
        <v>43004</v>
      </c>
      <c r="D40" s="25" t="s">
        <v>116</v>
      </c>
      <c r="E40" s="9">
        <v>42943</v>
      </c>
      <c r="F40" s="11" t="s">
        <v>69</v>
      </c>
      <c r="G40" s="11"/>
      <c r="H40" s="11"/>
      <c r="I40" s="11"/>
      <c r="J40" s="11"/>
      <c r="K40" s="11"/>
      <c r="L40" s="11">
        <v>9.7200000000000006</v>
      </c>
      <c r="M40" s="11">
        <f t="shared" si="12"/>
        <v>9.7200000000000006</v>
      </c>
    </row>
    <row r="41" spans="1:17" x14ac:dyDescent="0.3">
      <c r="A41" s="10" t="s">
        <v>66</v>
      </c>
      <c r="B41" s="10" t="s">
        <v>41</v>
      </c>
      <c r="C41" s="9">
        <v>42929</v>
      </c>
      <c r="D41" s="26" t="s">
        <v>63</v>
      </c>
      <c r="E41" s="9" t="s">
        <v>142</v>
      </c>
      <c r="F41" s="11" t="s">
        <v>115</v>
      </c>
      <c r="G41" s="11"/>
      <c r="H41" s="11">
        <v>188.16</v>
      </c>
      <c r="I41" s="11">
        <f>171</f>
        <v>171</v>
      </c>
      <c r="J41" s="11"/>
      <c r="K41" s="11"/>
      <c r="L41" s="11"/>
      <c r="M41" s="11">
        <f t="shared" si="12"/>
        <v>359.15999999999997</v>
      </c>
    </row>
    <row r="42" spans="1:17" x14ac:dyDescent="0.3">
      <c r="A42" s="10" t="s">
        <v>66</v>
      </c>
      <c r="B42" s="10" t="s">
        <v>41</v>
      </c>
      <c r="C42" s="9">
        <v>42961</v>
      </c>
      <c r="D42" s="26" t="s">
        <v>128</v>
      </c>
      <c r="E42" s="9">
        <v>42991</v>
      </c>
      <c r="F42" s="11" t="s">
        <v>115</v>
      </c>
      <c r="G42" s="11"/>
      <c r="H42" s="11"/>
      <c r="I42" s="11">
        <v>330</v>
      </c>
      <c r="J42" s="11"/>
      <c r="K42" s="11"/>
      <c r="L42" s="11"/>
      <c r="M42" s="11">
        <f t="shared" si="12"/>
        <v>330</v>
      </c>
    </row>
    <row r="43" spans="1:17" x14ac:dyDescent="0.3">
      <c r="A43" s="10" t="s">
        <v>66</v>
      </c>
      <c r="B43" s="10" t="s">
        <v>41</v>
      </c>
      <c r="C43" s="9">
        <v>42961</v>
      </c>
      <c r="D43" s="26" t="s">
        <v>63</v>
      </c>
      <c r="E43" s="9">
        <v>43024</v>
      </c>
      <c r="F43" s="11" t="s">
        <v>115</v>
      </c>
      <c r="G43" s="11"/>
      <c r="H43" s="11"/>
      <c r="I43" s="11">
        <v>330</v>
      </c>
      <c r="J43" s="11"/>
      <c r="K43" s="11"/>
      <c r="L43" s="11"/>
      <c r="M43" s="11">
        <f t="shared" si="12"/>
        <v>330</v>
      </c>
    </row>
    <row r="44" spans="1:17" x14ac:dyDescent="0.3">
      <c r="A44" s="12" t="s">
        <v>71</v>
      </c>
      <c r="B44" s="13"/>
      <c r="C44" s="14"/>
      <c r="D44" s="15"/>
      <c r="E44" s="16"/>
      <c r="F44" s="13"/>
      <c r="G44" s="17">
        <f t="shared" ref="G44:M44" si="13">SUBTOTAL(9,G38:G43)</f>
        <v>0</v>
      </c>
      <c r="H44" s="17">
        <f t="shared" si="13"/>
        <v>188.16</v>
      </c>
      <c r="I44" s="17">
        <f t="shared" si="13"/>
        <v>1161</v>
      </c>
      <c r="J44" s="17">
        <f t="shared" si="13"/>
        <v>16.25</v>
      </c>
      <c r="K44" s="17">
        <f t="shared" si="13"/>
        <v>0</v>
      </c>
      <c r="L44" s="17">
        <f t="shared" si="13"/>
        <v>128.79</v>
      </c>
      <c r="M44" s="17">
        <f t="shared" si="13"/>
        <v>1494.2</v>
      </c>
    </row>
    <row r="45" spans="1:17" x14ac:dyDescent="0.3">
      <c r="A45" s="10" t="s">
        <v>72</v>
      </c>
      <c r="B45" s="10" t="s">
        <v>41</v>
      </c>
      <c r="C45" s="9">
        <v>42941</v>
      </c>
      <c r="D45" s="25" t="s">
        <v>76</v>
      </c>
      <c r="E45" s="9">
        <v>42929</v>
      </c>
      <c r="F45" s="11" t="s">
        <v>75</v>
      </c>
      <c r="G45" s="11"/>
      <c r="H45" s="11"/>
      <c r="I45" s="11">
        <v>88.6</v>
      </c>
      <c r="J45" s="11"/>
      <c r="K45" s="11"/>
      <c r="L45" s="11"/>
      <c r="M45" s="11">
        <f>SUM(G45:L45)</f>
        <v>88.6</v>
      </c>
    </row>
    <row r="46" spans="1:17" x14ac:dyDescent="0.3">
      <c r="A46" s="12" t="s">
        <v>78</v>
      </c>
      <c r="B46" s="13" t="s">
        <v>41</v>
      </c>
      <c r="C46" s="14"/>
      <c r="D46" s="15"/>
      <c r="E46" s="16"/>
      <c r="F46" s="13"/>
      <c r="G46" s="17">
        <f t="shared" ref="G46:M46" si="14">SUBTOTAL(9,G45:G45)</f>
        <v>0</v>
      </c>
      <c r="H46" s="17">
        <f t="shared" si="14"/>
        <v>0</v>
      </c>
      <c r="I46" s="17">
        <f t="shared" si="14"/>
        <v>88.6</v>
      </c>
      <c r="J46" s="17">
        <f t="shared" si="14"/>
        <v>0</v>
      </c>
      <c r="K46" s="17">
        <f t="shared" si="14"/>
        <v>0</v>
      </c>
      <c r="L46" s="17">
        <f t="shared" si="14"/>
        <v>0</v>
      </c>
      <c r="M46" s="17">
        <f t="shared" si="14"/>
        <v>88.6</v>
      </c>
    </row>
    <row r="47" spans="1:17" x14ac:dyDescent="0.3">
      <c r="A47" s="18" t="s">
        <v>79</v>
      </c>
      <c r="B47" s="19"/>
      <c r="C47" s="20"/>
      <c r="D47" s="21"/>
      <c r="E47" s="28"/>
      <c r="F47" s="19"/>
      <c r="G47" s="23"/>
      <c r="H47" s="23"/>
      <c r="I47" s="23"/>
      <c r="J47" s="23"/>
      <c r="K47" s="23"/>
      <c r="L47" s="23"/>
      <c r="M47" s="23"/>
    </row>
    <row r="48" spans="1:17" x14ac:dyDescent="0.3">
      <c r="A48" s="10" t="s">
        <v>117</v>
      </c>
      <c r="B48" s="10"/>
      <c r="C48" s="26">
        <v>42937</v>
      </c>
      <c r="D48" s="26" t="s">
        <v>118</v>
      </c>
      <c r="E48" s="9" t="s">
        <v>119</v>
      </c>
      <c r="F48" s="11" t="s">
        <v>69</v>
      </c>
      <c r="G48" s="11"/>
      <c r="H48" s="11"/>
      <c r="I48" s="11"/>
      <c r="J48" s="11"/>
      <c r="K48" s="11"/>
      <c r="L48" s="11">
        <v>121.63</v>
      </c>
      <c r="M48" s="11">
        <f>SUM(G48:L48)</f>
        <v>121.63</v>
      </c>
    </row>
    <row r="49" spans="1:18" x14ac:dyDescent="0.3">
      <c r="A49" s="12" t="s">
        <v>120</v>
      </c>
      <c r="B49" s="13"/>
      <c r="C49" s="14"/>
      <c r="D49" s="15"/>
      <c r="E49" s="16"/>
      <c r="F49" s="13"/>
      <c r="G49" s="17">
        <f t="shared" ref="G49:M49" si="15">SUBTOTAL(9,G48:G48)</f>
        <v>0</v>
      </c>
      <c r="H49" s="17">
        <f t="shared" si="15"/>
        <v>0</v>
      </c>
      <c r="I49" s="17">
        <f t="shared" si="15"/>
        <v>0</v>
      </c>
      <c r="J49" s="17">
        <f t="shared" si="15"/>
        <v>0</v>
      </c>
      <c r="K49" s="17">
        <f t="shared" si="15"/>
        <v>0</v>
      </c>
      <c r="L49" s="17">
        <f t="shared" si="15"/>
        <v>121.63</v>
      </c>
      <c r="M49" s="17">
        <f t="shared" si="15"/>
        <v>121.63</v>
      </c>
    </row>
    <row r="50" spans="1:18" x14ac:dyDescent="0.3">
      <c r="A50" s="10" t="s">
        <v>81</v>
      </c>
      <c r="B50" s="10" t="s">
        <v>41</v>
      </c>
      <c r="C50" s="9">
        <v>42921</v>
      </c>
      <c r="D50" s="25" t="s">
        <v>121</v>
      </c>
      <c r="E50" s="9" t="s">
        <v>122</v>
      </c>
      <c r="F50" s="11" t="s">
        <v>83</v>
      </c>
      <c r="G50" s="11"/>
      <c r="H50" s="11"/>
      <c r="I50" s="11">
        <v>90.4</v>
      </c>
      <c r="J50" s="11"/>
      <c r="K50" s="11"/>
      <c r="L50" s="11"/>
      <c r="M50" s="11">
        <f>SUM(G50:L50)</f>
        <v>90.4</v>
      </c>
    </row>
    <row r="51" spans="1:18" x14ac:dyDescent="0.3">
      <c r="A51" s="12" t="s">
        <v>81</v>
      </c>
      <c r="B51" s="13" t="s">
        <v>41</v>
      </c>
      <c r="C51" s="14"/>
      <c r="D51" s="15"/>
      <c r="E51" s="16"/>
      <c r="F51" s="13"/>
      <c r="G51" s="17">
        <f t="shared" ref="G51:M51" si="16">SUBTOTAL(9,G50:G50)</f>
        <v>0</v>
      </c>
      <c r="H51" s="17">
        <f t="shared" si="16"/>
        <v>0</v>
      </c>
      <c r="I51" s="17">
        <f t="shared" si="16"/>
        <v>90.4</v>
      </c>
      <c r="J51" s="17">
        <f t="shared" si="16"/>
        <v>0</v>
      </c>
      <c r="K51" s="17">
        <f t="shared" si="16"/>
        <v>0</v>
      </c>
      <c r="L51" s="17">
        <f t="shared" si="16"/>
        <v>0</v>
      </c>
      <c r="M51" s="17">
        <f t="shared" si="16"/>
        <v>90.4</v>
      </c>
    </row>
    <row r="52" spans="1:18" ht="17.25" thickBot="1" x14ac:dyDescent="0.35">
      <c r="A52" s="29"/>
      <c r="B52" s="29"/>
      <c r="C52" s="30"/>
      <c r="D52" s="29"/>
      <c r="E52" s="29"/>
      <c r="F52" s="31"/>
      <c r="G52" s="32">
        <f t="shared" ref="G52:M52" si="17">SUBTOTAL(9,G3:G51)</f>
        <v>0</v>
      </c>
      <c r="H52" s="32">
        <f t="shared" si="17"/>
        <v>188.16</v>
      </c>
      <c r="I52" s="32">
        <f t="shared" si="17"/>
        <v>4616.9000000000015</v>
      </c>
      <c r="J52" s="32">
        <f t="shared" si="17"/>
        <v>438.29999999999995</v>
      </c>
      <c r="K52" s="32">
        <f t="shared" si="17"/>
        <v>176.43</v>
      </c>
      <c r="L52" s="32">
        <f t="shared" si="17"/>
        <v>303.23</v>
      </c>
      <c r="M52" s="32">
        <f t="shared" si="17"/>
        <v>5723.02</v>
      </c>
    </row>
    <row r="53" spans="1:18" ht="17.25" thickTop="1" x14ac:dyDescent="0.3">
      <c r="A53" s="33"/>
      <c r="B53" s="33"/>
      <c r="C53" s="34"/>
      <c r="D53" s="33"/>
      <c r="E53" s="33"/>
      <c r="F53" s="33"/>
      <c r="G53" s="35"/>
      <c r="H53" s="35"/>
      <c r="I53" s="35"/>
      <c r="J53" s="35"/>
      <c r="K53" s="35"/>
      <c r="L53" s="35"/>
      <c r="M53" s="35"/>
      <c r="O53" s="36"/>
      <c r="R53" s="37"/>
    </row>
    <row r="54" spans="1:18" x14ac:dyDescent="0.3">
      <c r="E54" s="38"/>
      <c r="F54" s="38"/>
      <c r="N54" s="36"/>
      <c r="O54" s="36"/>
    </row>
    <row r="55" spans="1:18" ht="17.25" thickBot="1" x14ac:dyDescent="0.35">
      <c r="A55" s="33"/>
      <c r="B55" s="33"/>
      <c r="C55" s="34"/>
      <c r="D55" s="33"/>
      <c r="E55" s="33"/>
      <c r="F55" s="33"/>
      <c r="G55" s="35"/>
      <c r="H55" s="35"/>
      <c r="I55" s="35"/>
      <c r="J55" s="35"/>
      <c r="K55" s="35"/>
      <c r="L55" s="35"/>
      <c r="M55" s="35"/>
      <c r="O55" s="36"/>
    </row>
    <row r="56" spans="1:18" ht="17.25" thickBot="1" x14ac:dyDescent="0.35">
      <c r="A56" s="33"/>
      <c r="B56" s="33"/>
      <c r="C56" s="33"/>
      <c r="D56" s="33"/>
      <c r="E56" s="33"/>
      <c r="F56" s="39" t="s">
        <v>86</v>
      </c>
      <c r="G56" s="40"/>
      <c r="H56" s="40"/>
      <c r="I56" s="40"/>
      <c r="J56" s="40"/>
      <c r="K56" s="40"/>
      <c r="L56" s="40"/>
      <c r="M56" s="41"/>
    </row>
    <row r="57" spans="1:18" ht="52.5" x14ac:dyDescent="0.3">
      <c r="A57" s="33"/>
      <c r="B57" s="33"/>
      <c r="C57" s="33"/>
      <c r="D57" s="33"/>
      <c r="E57" s="33"/>
      <c r="F57" s="42"/>
      <c r="G57" s="43" t="s">
        <v>7</v>
      </c>
      <c r="H57" s="44" t="s">
        <v>87</v>
      </c>
      <c r="I57" s="44" t="s">
        <v>88</v>
      </c>
      <c r="J57" s="44" t="s">
        <v>89</v>
      </c>
      <c r="K57" s="44" t="s">
        <v>11</v>
      </c>
      <c r="L57" s="44" t="s">
        <v>12</v>
      </c>
      <c r="M57" s="45" t="s">
        <v>90</v>
      </c>
    </row>
    <row r="58" spans="1:18" x14ac:dyDescent="0.3">
      <c r="A58" s="33"/>
      <c r="B58" s="33"/>
      <c r="C58" s="46"/>
      <c r="D58" s="33"/>
      <c r="E58" s="33"/>
      <c r="F58" s="47" t="s">
        <v>91</v>
      </c>
      <c r="G58" s="48">
        <f>G52-G59</f>
        <v>0</v>
      </c>
      <c r="H58" s="48">
        <f t="shared" ref="H58:M58" si="18">H52-H59</f>
        <v>188.16</v>
      </c>
      <c r="I58" s="48">
        <f t="shared" si="18"/>
        <v>4493.9000000000015</v>
      </c>
      <c r="J58" s="48">
        <f t="shared" si="18"/>
        <v>438.29999999999995</v>
      </c>
      <c r="K58" s="48">
        <f t="shared" si="18"/>
        <v>176.43</v>
      </c>
      <c r="L58" s="48">
        <f t="shared" si="18"/>
        <v>303.23</v>
      </c>
      <c r="M58" s="48">
        <f t="shared" si="18"/>
        <v>5600.02</v>
      </c>
    </row>
    <row r="59" spans="1:18" x14ac:dyDescent="0.3">
      <c r="A59" s="33"/>
      <c r="B59" s="33"/>
      <c r="C59" s="46"/>
      <c r="D59" s="33"/>
      <c r="E59" s="33"/>
      <c r="F59" s="47" t="s">
        <v>92</v>
      </c>
      <c r="G59" s="48">
        <f t="shared" ref="G59:L59" si="19">G4</f>
        <v>0</v>
      </c>
      <c r="H59" s="48">
        <f t="shared" si="19"/>
        <v>0</v>
      </c>
      <c r="I59" s="48">
        <f t="shared" si="19"/>
        <v>123</v>
      </c>
      <c r="J59" s="48">
        <f t="shared" si="19"/>
        <v>0</v>
      </c>
      <c r="K59" s="48">
        <f t="shared" si="19"/>
        <v>0</v>
      </c>
      <c r="L59" s="48">
        <f t="shared" si="19"/>
        <v>0</v>
      </c>
      <c r="M59" s="48">
        <f>SUM(G59:L59)</f>
        <v>123</v>
      </c>
    </row>
    <row r="60" spans="1:18" x14ac:dyDescent="0.3">
      <c r="A60" s="33"/>
      <c r="B60" s="33"/>
      <c r="C60" s="46"/>
      <c r="D60" s="33"/>
      <c r="E60" s="33"/>
      <c r="F60" s="49" t="s">
        <v>93</v>
      </c>
      <c r="G60" s="50">
        <f t="shared" ref="G60:L60" si="20">SUM(G58:G59)</f>
        <v>0</v>
      </c>
      <c r="H60" s="50">
        <f t="shared" si="20"/>
        <v>188.16</v>
      </c>
      <c r="I60" s="50">
        <f t="shared" si="20"/>
        <v>4616.9000000000015</v>
      </c>
      <c r="J60" s="50">
        <f t="shared" si="20"/>
        <v>438.29999999999995</v>
      </c>
      <c r="K60" s="50">
        <f t="shared" si="20"/>
        <v>176.43</v>
      </c>
      <c r="L60" s="50">
        <f t="shared" si="20"/>
        <v>303.23</v>
      </c>
      <c r="M60" s="51">
        <f>SUM(G60:L60)</f>
        <v>5723.0200000000023</v>
      </c>
      <c r="N60" s="52"/>
    </row>
    <row r="61" spans="1:18" x14ac:dyDescent="0.3">
      <c r="A61" s="33"/>
      <c r="B61" s="33"/>
      <c r="C61" s="46"/>
      <c r="D61" s="33"/>
      <c r="E61" s="33"/>
      <c r="F61" s="47" t="s">
        <v>94</v>
      </c>
      <c r="G61" s="53" t="s">
        <v>95</v>
      </c>
      <c r="H61" s="53"/>
      <c r="I61" s="53" t="s">
        <v>95</v>
      </c>
      <c r="J61" s="53" t="s">
        <v>95</v>
      </c>
      <c r="K61" s="53" t="s">
        <v>95</v>
      </c>
      <c r="L61" s="53" t="s">
        <v>95</v>
      </c>
      <c r="M61" s="48">
        <f>SUM(G61:L61)</f>
        <v>0</v>
      </c>
    </row>
    <row r="62" spans="1:18" x14ac:dyDescent="0.3">
      <c r="A62" s="33"/>
      <c r="B62" s="33"/>
      <c r="C62" s="46"/>
      <c r="D62" s="33"/>
      <c r="E62" s="33"/>
      <c r="F62" s="47" t="s">
        <v>96</v>
      </c>
      <c r="G62" s="53" t="s">
        <v>95</v>
      </c>
      <c r="H62" s="54"/>
      <c r="I62" s="53" t="s">
        <v>95</v>
      </c>
      <c r="J62" s="53" t="s">
        <v>95</v>
      </c>
      <c r="K62" s="53" t="s">
        <v>95</v>
      </c>
      <c r="L62" s="53" t="s">
        <v>95</v>
      </c>
      <c r="M62" s="48">
        <f>SUM(G62:L62)</f>
        <v>0</v>
      </c>
    </row>
    <row r="63" spans="1:18" ht="17.25" thickBot="1" x14ac:dyDescent="0.35">
      <c r="A63" s="33"/>
      <c r="B63" s="33"/>
      <c r="C63" s="46"/>
      <c r="D63" s="33"/>
      <c r="E63" s="33"/>
      <c r="F63" s="55" t="s">
        <v>97</v>
      </c>
      <c r="G63" s="56">
        <f t="shared" ref="G63:L63" si="21">SUM(G60:G62)</f>
        <v>0</v>
      </c>
      <c r="H63" s="56">
        <f t="shared" si="21"/>
        <v>188.16</v>
      </c>
      <c r="I63" s="56">
        <f t="shared" si="21"/>
        <v>4616.9000000000015</v>
      </c>
      <c r="J63" s="56">
        <f t="shared" si="21"/>
        <v>438.29999999999995</v>
      </c>
      <c r="K63" s="56">
        <f t="shared" si="21"/>
        <v>176.43</v>
      </c>
      <c r="L63" s="56">
        <f t="shared" si="21"/>
        <v>303.23</v>
      </c>
      <c r="M63" s="57">
        <f>SUM(G63:L63)</f>
        <v>5723.0200000000023</v>
      </c>
    </row>
    <row r="64" spans="1:18" x14ac:dyDescent="0.3">
      <c r="A64" s="33"/>
      <c r="B64" s="33"/>
      <c r="C64" s="33"/>
      <c r="D64" s="33"/>
      <c r="E64" s="33"/>
      <c r="F64" s="33"/>
      <c r="G64" s="35"/>
      <c r="H64" s="35"/>
      <c r="I64" s="35"/>
      <c r="J64" s="35"/>
      <c r="K64" s="35"/>
      <c r="L64" s="35"/>
      <c r="M64" s="35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1"/>
  <sheetViews>
    <sheetView zoomScale="85" zoomScaleNormal="85" workbookViewId="0">
      <pane xSplit="1" ySplit="2" topLeftCell="B17" activePane="bottomRight" state="frozen"/>
      <selection pane="topRight" activeCell="B1" sqref="B1"/>
      <selection pane="bottomLeft" activeCell="A3" sqref="A3"/>
      <selection pane="bottomRight" activeCell="F56" sqref="F56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123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18" t="s">
        <v>14</v>
      </c>
      <c r="B3" s="19" t="s">
        <v>15</v>
      </c>
      <c r="C3" s="20"/>
      <c r="D3" s="21"/>
      <c r="E3" s="22"/>
      <c r="F3" s="19"/>
      <c r="G3" s="23"/>
      <c r="H3" s="23"/>
      <c r="I3" s="23"/>
      <c r="J3" s="23"/>
      <c r="K3" s="23"/>
      <c r="L3" s="23"/>
      <c r="M3" s="23"/>
    </row>
    <row r="4" spans="1:13" x14ac:dyDescent="0.3">
      <c r="A4" s="8" t="s">
        <v>124</v>
      </c>
      <c r="B4" s="8" t="s">
        <v>165</v>
      </c>
      <c r="C4" s="9" t="s">
        <v>152</v>
      </c>
      <c r="D4" s="8" t="s">
        <v>125</v>
      </c>
      <c r="E4" s="9" t="s">
        <v>126</v>
      </c>
      <c r="F4" s="10" t="s">
        <v>127</v>
      </c>
      <c r="G4" s="11">
        <f>131.7+121.2</f>
        <v>252.89999999999998</v>
      </c>
      <c r="H4" s="11"/>
      <c r="I4" s="11"/>
      <c r="J4" s="11">
        <f>75.03+89.5</f>
        <v>164.53</v>
      </c>
      <c r="K4" s="11">
        <f>175.82+17.65</f>
        <v>193.47</v>
      </c>
      <c r="L4" s="11"/>
      <c r="M4" s="11">
        <f>SUM(G4:L4)</f>
        <v>610.9</v>
      </c>
    </row>
    <row r="5" spans="1:13" x14ac:dyDescent="0.3">
      <c r="A5" s="8" t="s">
        <v>124</v>
      </c>
      <c r="B5" s="8" t="s">
        <v>165</v>
      </c>
      <c r="C5" s="9">
        <v>43087</v>
      </c>
      <c r="D5" s="8" t="s">
        <v>172</v>
      </c>
      <c r="E5" s="9">
        <v>43103</v>
      </c>
      <c r="F5" s="10" t="s">
        <v>162</v>
      </c>
      <c r="G5" s="11"/>
      <c r="H5" s="11"/>
      <c r="I5" s="11">
        <v>57</v>
      </c>
      <c r="J5" s="11"/>
      <c r="K5" s="11"/>
      <c r="L5" s="11"/>
      <c r="M5" s="11">
        <f t="shared" ref="M5" si="0">SUM(G5:L5)</f>
        <v>57</v>
      </c>
    </row>
    <row r="6" spans="1:13" x14ac:dyDescent="0.3">
      <c r="A6" s="12" t="s">
        <v>147</v>
      </c>
      <c r="B6" s="13"/>
      <c r="C6" s="14"/>
      <c r="D6" s="15"/>
      <c r="E6" s="16"/>
      <c r="F6" s="13"/>
      <c r="G6" s="17">
        <f t="shared" ref="G6:M6" si="1">SUBTOTAL(9,G4:G5)</f>
        <v>252.89999999999998</v>
      </c>
      <c r="H6" s="17">
        <f t="shared" si="1"/>
        <v>0</v>
      </c>
      <c r="I6" s="17">
        <f t="shared" si="1"/>
        <v>57</v>
      </c>
      <c r="J6" s="17">
        <f t="shared" si="1"/>
        <v>164.53</v>
      </c>
      <c r="K6" s="17">
        <f t="shared" si="1"/>
        <v>193.47</v>
      </c>
      <c r="L6" s="17">
        <f t="shared" si="1"/>
        <v>0</v>
      </c>
      <c r="M6" s="17">
        <f t="shared" si="1"/>
        <v>667.9</v>
      </c>
    </row>
    <row r="7" spans="1:13" x14ac:dyDescent="0.3">
      <c r="A7" s="18" t="s">
        <v>163</v>
      </c>
      <c r="B7" s="19" t="s">
        <v>166</v>
      </c>
      <c r="C7" s="20"/>
      <c r="D7" s="21"/>
      <c r="E7" s="22"/>
      <c r="F7" s="19"/>
      <c r="G7" s="23"/>
      <c r="H7" s="23"/>
      <c r="I7" s="23"/>
      <c r="J7" s="23"/>
      <c r="K7" s="23"/>
      <c r="L7" s="23"/>
      <c r="M7" s="23"/>
    </row>
    <row r="8" spans="1:13" x14ac:dyDescent="0.3">
      <c r="A8" s="8" t="s">
        <v>161</v>
      </c>
      <c r="B8" s="8" t="s">
        <v>167</v>
      </c>
      <c r="C8" s="9">
        <v>43087</v>
      </c>
      <c r="D8" s="10" t="s">
        <v>173</v>
      </c>
      <c r="E8" s="9">
        <v>43066</v>
      </c>
      <c r="F8" s="24" t="s">
        <v>148</v>
      </c>
      <c r="G8" s="11">
        <v>0</v>
      </c>
      <c r="H8" s="11">
        <v>0</v>
      </c>
      <c r="I8" s="11">
        <v>66</v>
      </c>
      <c r="J8" s="11">
        <v>0</v>
      </c>
      <c r="K8" s="11">
        <v>0</v>
      </c>
      <c r="L8" s="11">
        <v>0</v>
      </c>
      <c r="M8" s="11">
        <f>SUM(G8:L8)</f>
        <v>66</v>
      </c>
    </row>
    <row r="9" spans="1:13" x14ac:dyDescent="0.3">
      <c r="A9" s="12" t="s">
        <v>160</v>
      </c>
      <c r="B9" s="13"/>
      <c r="C9" s="14"/>
      <c r="D9" s="15"/>
      <c r="E9" s="16"/>
      <c r="F9" s="13"/>
      <c r="G9" s="17">
        <f t="shared" ref="G9:M9" si="2">SUBTOTAL(9,G8:G8)</f>
        <v>0</v>
      </c>
      <c r="H9" s="17">
        <f t="shared" si="2"/>
        <v>0</v>
      </c>
      <c r="I9" s="17">
        <f t="shared" si="2"/>
        <v>66</v>
      </c>
      <c r="J9" s="17">
        <f t="shared" si="2"/>
        <v>0</v>
      </c>
      <c r="K9" s="17">
        <f t="shared" si="2"/>
        <v>0</v>
      </c>
      <c r="L9" s="17">
        <f t="shared" si="2"/>
        <v>0</v>
      </c>
      <c r="M9" s="17">
        <f t="shared" si="2"/>
        <v>66</v>
      </c>
    </row>
    <row r="10" spans="1:13" x14ac:dyDescent="0.3">
      <c r="A10" s="8" t="s">
        <v>28</v>
      </c>
      <c r="B10" s="8" t="s">
        <v>29</v>
      </c>
      <c r="C10" s="9" t="s">
        <v>157</v>
      </c>
      <c r="D10" s="10" t="s">
        <v>105</v>
      </c>
      <c r="E10" s="9" t="s">
        <v>154</v>
      </c>
      <c r="F10" s="10" t="s">
        <v>31</v>
      </c>
      <c r="G10" s="11"/>
      <c r="H10" s="11"/>
      <c r="I10" s="11">
        <f>338+47.9-41.9</f>
        <v>344</v>
      </c>
      <c r="J10" s="11">
        <v>32</v>
      </c>
      <c r="K10" s="11">
        <v>9.18</v>
      </c>
      <c r="L10" s="11"/>
      <c r="M10" s="11">
        <f>SUM(G10:L10)</f>
        <v>385.18</v>
      </c>
    </row>
    <row r="11" spans="1:13" x14ac:dyDescent="0.3">
      <c r="A11" s="8" t="s">
        <v>28</v>
      </c>
      <c r="B11" s="8" t="s">
        <v>29</v>
      </c>
      <c r="C11" s="8">
        <v>43033</v>
      </c>
      <c r="D11" s="10" t="s">
        <v>63</v>
      </c>
      <c r="E11" s="9">
        <v>43024</v>
      </c>
      <c r="F11" s="10" t="s">
        <v>31</v>
      </c>
      <c r="G11" s="11"/>
      <c r="H11" s="11"/>
      <c r="I11" s="11">
        <v>338</v>
      </c>
      <c r="J11" s="11">
        <v>45</v>
      </c>
      <c r="K11" s="11">
        <v>4.08</v>
      </c>
      <c r="L11" s="11"/>
      <c r="M11" s="11">
        <f t="shared" ref="M11:M18" si="3">SUM(G11:L11)</f>
        <v>387.08</v>
      </c>
    </row>
    <row r="12" spans="1:13" x14ac:dyDescent="0.3">
      <c r="A12" s="8" t="s">
        <v>28</v>
      </c>
      <c r="B12" s="8" t="s">
        <v>29</v>
      </c>
      <c r="C12" s="8">
        <v>43033</v>
      </c>
      <c r="D12" s="10" t="s">
        <v>128</v>
      </c>
      <c r="E12" s="9">
        <v>43005</v>
      </c>
      <c r="F12" s="10" t="s">
        <v>31</v>
      </c>
      <c r="G12" s="11"/>
      <c r="H12" s="11"/>
      <c r="I12" s="11">
        <v>338</v>
      </c>
      <c r="J12" s="11">
        <v>42</v>
      </c>
      <c r="K12" s="11">
        <v>12.64</v>
      </c>
      <c r="L12" s="11"/>
      <c r="M12" s="11">
        <f t="shared" si="3"/>
        <v>392.64</v>
      </c>
    </row>
    <row r="13" spans="1:13" x14ac:dyDescent="0.3">
      <c r="A13" s="8" t="s">
        <v>28</v>
      </c>
      <c r="B13" s="8" t="s">
        <v>29</v>
      </c>
      <c r="C13" s="8">
        <v>43033</v>
      </c>
      <c r="D13" s="10" t="s">
        <v>129</v>
      </c>
      <c r="E13" s="9">
        <v>43013</v>
      </c>
      <c r="F13" s="10" t="s">
        <v>31</v>
      </c>
      <c r="G13" s="11"/>
      <c r="H13" s="11"/>
      <c r="I13" s="11">
        <v>338</v>
      </c>
      <c r="J13" s="11">
        <v>51</v>
      </c>
      <c r="K13" s="11">
        <v>13.29</v>
      </c>
      <c r="L13" s="11"/>
      <c r="M13" s="11">
        <f t="shared" si="3"/>
        <v>402.29</v>
      </c>
    </row>
    <row r="14" spans="1:13" x14ac:dyDescent="0.3">
      <c r="A14" s="10" t="s">
        <v>28</v>
      </c>
      <c r="B14" s="8" t="s">
        <v>29</v>
      </c>
      <c r="C14" s="9" t="s">
        <v>153</v>
      </c>
      <c r="D14" s="10" t="s">
        <v>130</v>
      </c>
      <c r="E14" s="9" t="s">
        <v>131</v>
      </c>
      <c r="F14" s="10" t="s">
        <v>31</v>
      </c>
      <c r="G14" s="11"/>
      <c r="H14" s="11"/>
      <c r="I14" s="11">
        <f>278.5+33+151+41</f>
        <v>503.5</v>
      </c>
      <c r="J14" s="11">
        <v>138</v>
      </c>
      <c r="K14" s="11">
        <f>75.05+58.53+75.65</f>
        <v>209.23</v>
      </c>
      <c r="L14" s="11"/>
      <c r="M14" s="11">
        <f t="shared" si="3"/>
        <v>850.73</v>
      </c>
    </row>
    <row r="15" spans="1:13" x14ac:dyDescent="0.3">
      <c r="A15" s="10" t="s">
        <v>28</v>
      </c>
      <c r="B15" s="8" t="s">
        <v>29</v>
      </c>
      <c r="C15" s="9">
        <v>43039</v>
      </c>
      <c r="D15" s="10" t="s">
        <v>36</v>
      </c>
      <c r="E15" s="9">
        <v>43018</v>
      </c>
      <c r="F15" s="10" t="s">
        <v>31</v>
      </c>
      <c r="G15" s="11"/>
      <c r="H15" s="11"/>
      <c r="I15" s="11">
        <v>338</v>
      </c>
      <c r="J15" s="11">
        <v>40</v>
      </c>
      <c r="K15" s="11">
        <v>5.5</v>
      </c>
      <c r="L15" s="11"/>
      <c r="M15" s="11">
        <f t="shared" si="3"/>
        <v>383.5</v>
      </c>
    </row>
    <row r="16" spans="1:13" x14ac:dyDescent="0.3">
      <c r="A16" s="10" t="s">
        <v>28</v>
      </c>
      <c r="B16" s="8" t="s">
        <v>29</v>
      </c>
      <c r="C16" s="9">
        <v>43069</v>
      </c>
      <c r="D16" s="10" t="s">
        <v>132</v>
      </c>
      <c r="E16" s="9">
        <v>43032</v>
      </c>
      <c r="F16" s="10" t="s">
        <v>31</v>
      </c>
      <c r="G16" s="11"/>
      <c r="H16" s="11"/>
      <c r="I16" s="11">
        <v>338</v>
      </c>
      <c r="J16" s="11">
        <v>40</v>
      </c>
      <c r="K16" s="11">
        <v>12.49</v>
      </c>
      <c r="L16" s="11"/>
      <c r="M16" s="11">
        <f t="shared" si="3"/>
        <v>390.49</v>
      </c>
    </row>
    <row r="17" spans="1:17" x14ac:dyDescent="0.3">
      <c r="A17" s="10" t="s">
        <v>28</v>
      </c>
      <c r="B17" s="8" t="s">
        <v>29</v>
      </c>
      <c r="C17" s="9">
        <v>43069</v>
      </c>
      <c r="D17" s="10" t="s">
        <v>36</v>
      </c>
      <c r="E17" s="9">
        <v>43047</v>
      </c>
      <c r="F17" s="10" t="s">
        <v>31</v>
      </c>
      <c r="G17" s="11"/>
      <c r="H17" s="11"/>
      <c r="I17" s="11">
        <v>338</v>
      </c>
      <c r="J17" s="11">
        <v>40</v>
      </c>
      <c r="K17" s="11">
        <v>8.6</v>
      </c>
      <c r="L17" s="11"/>
      <c r="M17" s="11">
        <f t="shared" si="3"/>
        <v>386.6</v>
      </c>
    </row>
    <row r="18" spans="1:17" x14ac:dyDescent="0.3">
      <c r="A18" s="10" t="s">
        <v>28</v>
      </c>
      <c r="B18" s="8" t="s">
        <v>29</v>
      </c>
      <c r="C18" s="9">
        <v>43080</v>
      </c>
      <c r="D18" s="10" t="s">
        <v>105</v>
      </c>
      <c r="E18" s="9">
        <v>43054</v>
      </c>
      <c r="F18" s="10" t="s">
        <v>31</v>
      </c>
      <c r="G18" s="11"/>
      <c r="H18" s="11"/>
      <c r="I18" s="11">
        <v>338</v>
      </c>
      <c r="J18" s="11">
        <v>46</v>
      </c>
      <c r="K18" s="11">
        <v>7.09</v>
      </c>
      <c r="L18" s="11"/>
      <c r="M18" s="11">
        <f t="shared" si="3"/>
        <v>391.09</v>
      </c>
    </row>
    <row r="19" spans="1:17" x14ac:dyDescent="0.3">
      <c r="A19" s="12" t="s">
        <v>39</v>
      </c>
      <c r="B19" s="13"/>
      <c r="C19" s="14"/>
      <c r="D19" s="15"/>
      <c r="E19" s="16"/>
      <c r="F19" s="13"/>
      <c r="G19" s="17">
        <f t="shared" ref="G19:M19" si="4">SUBTOTAL(9,G10:G18)</f>
        <v>0</v>
      </c>
      <c r="H19" s="17">
        <f t="shared" si="4"/>
        <v>0</v>
      </c>
      <c r="I19" s="17">
        <f t="shared" si="4"/>
        <v>3213.5</v>
      </c>
      <c r="J19" s="17">
        <f t="shared" si="4"/>
        <v>474</v>
      </c>
      <c r="K19" s="17">
        <f t="shared" si="4"/>
        <v>282.09999999999997</v>
      </c>
      <c r="L19" s="17">
        <f t="shared" si="4"/>
        <v>0</v>
      </c>
      <c r="M19" s="17">
        <f t="shared" si="4"/>
        <v>3969.6</v>
      </c>
    </row>
    <row r="20" spans="1:17" x14ac:dyDescent="0.3">
      <c r="A20" s="18" t="s">
        <v>40</v>
      </c>
      <c r="B20" s="19" t="s">
        <v>41</v>
      </c>
      <c r="C20" s="20"/>
      <c r="D20" s="21"/>
      <c r="E20" s="22"/>
      <c r="F20" s="19"/>
      <c r="G20" s="23"/>
      <c r="H20" s="23"/>
      <c r="I20" s="23"/>
      <c r="J20" s="23"/>
      <c r="K20" s="23"/>
      <c r="L20" s="23"/>
      <c r="M20" s="23">
        <v>0</v>
      </c>
    </row>
    <row r="21" spans="1:17" x14ac:dyDescent="0.3">
      <c r="A21" s="10" t="s">
        <v>42</v>
      </c>
      <c r="B21" s="8" t="s">
        <v>41</v>
      </c>
      <c r="C21" s="9" t="s">
        <v>158</v>
      </c>
      <c r="D21" s="25" t="s">
        <v>106</v>
      </c>
      <c r="E21" s="9" t="s">
        <v>133</v>
      </c>
      <c r="F21" s="25" t="s">
        <v>108</v>
      </c>
      <c r="G21" s="11"/>
      <c r="H21" s="11"/>
      <c r="I21" s="11">
        <v>44.5</v>
      </c>
      <c r="J21" s="11">
        <v>14.4</v>
      </c>
      <c r="K21" s="11"/>
      <c r="L21" s="11"/>
      <c r="M21" s="11">
        <f>SUM(G21:L21)</f>
        <v>58.9</v>
      </c>
    </row>
    <row r="22" spans="1:17" x14ac:dyDescent="0.3">
      <c r="A22" s="10" t="s">
        <v>42</v>
      </c>
      <c r="B22" s="8" t="s">
        <v>41</v>
      </c>
      <c r="C22" s="9" t="s">
        <v>159</v>
      </c>
      <c r="D22" s="25" t="s">
        <v>128</v>
      </c>
      <c r="E22" s="9">
        <v>43074</v>
      </c>
      <c r="F22" s="25" t="s">
        <v>108</v>
      </c>
      <c r="G22" s="11"/>
      <c r="H22" s="11"/>
      <c r="I22" s="11">
        <v>69.400000000000006</v>
      </c>
      <c r="J22" s="11">
        <v>7.2</v>
      </c>
      <c r="K22" s="11"/>
      <c r="L22" s="11"/>
      <c r="M22" s="11">
        <f t="shared" ref="M22" si="5">SUM(G22:L22)</f>
        <v>76.600000000000009</v>
      </c>
    </row>
    <row r="23" spans="1:17" x14ac:dyDescent="0.3">
      <c r="A23" s="12" t="s">
        <v>50</v>
      </c>
      <c r="B23" s="13"/>
      <c r="C23" s="16"/>
      <c r="D23" s="15"/>
      <c r="E23" s="16"/>
      <c r="F23" s="13"/>
      <c r="G23" s="17">
        <f t="shared" ref="G23:M23" si="6">SUBTOTAL(9,G21:G22)</f>
        <v>0</v>
      </c>
      <c r="H23" s="17">
        <f t="shared" si="6"/>
        <v>0</v>
      </c>
      <c r="I23" s="17">
        <f t="shared" si="6"/>
        <v>113.9</v>
      </c>
      <c r="J23" s="17">
        <f t="shared" si="6"/>
        <v>21.6</v>
      </c>
      <c r="K23" s="17">
        <f t="shared" si="6"/>
        <v>0</v>
      </c>
      <c r="L23" s="17">
        <f t="shared" si="6"/>
        <v>0</v>
      </c>
      <c r="M23" s="17">
        <f t="shared" si="6"/>
        <v>135.5</v>
      </c>
    </row>
    <row r="24" spans="1:17" x14ac:dyDescent="0.3">
      <c r="A24" s="8" t="s">
        <v>51</v>
      </c>
      <c r="B24" s="8" t="s">
        <v>41</v>
      </c>
      <c r="C24" s="9">
        <v>43018</v>
      </c>
      <c r="D24" s="25" t="s">
        <v>128</v>
      </c>
      <c r="E24" s="9">
        <v>43074</v>
      </c>
      <c r="F24" s="24" t="s">
        <v>54</v>
      </c>
      <c r="G24" s="11"/>
      <c r="H24" s="11"/>
      <c r="I24" s="11">
        <f>54.3+54.3</f>
        <v>108.6</v>
      </c>
      <c r="J24" s="11"/>
      <c r="K24" s="11"/>
      <c r="L24" s="11"/>
      <c r="M24" s="11">
        <f>SUM(G24:L24)</f>
        <v>108.6</v>
      </c>
    </row>
    <row r="25" spans="1:17" x14ac:dyDescent="0.3">
      <c r="A25" s="10" t="s">
        <v>51</v>
      </c>
      <c r="B25" s="8" t="s">
        <v>41</v>
      </c>
      <c r="C25" s="9">
        <v>43018</v>
      </c>
      <c r="D25" s="25" t="s">
        <v>174</v>
      </c>
      <c r="E25" s="8">
        <v>43069</v>
      </c>
      <c r="F25" s="24" t="s">
        <v>54</v>
      </c>
      <c r="G25" s="11"/>
      <c r="H25" s="11"/>
      <c r="I25" s="11">
        <v>54.3</v>
      </c>
      <c r="J25" s="11"/>
      <c r="K25" s="11"/>
      <c r="L25" s="11"/>
      <c r="M25" s="11">
        <f t="shared" ref="M25:M27" si="7">SUM(G25:L25)</f>
        <v>54.3</v>
      </c>
    </row>
    <row r="26" spans="1:17" x14ac:dyDescent="0.3">
      <c r="A26" s="10" t="s">
        <v>51</v>
      </c>
      <c r="B26" s="8" t="s">
        <v>41</v>
      </c>
      <c r="C26" s="9">
        <v>43018</v>
      </c>
      <c r="D26" s="25" t="s">
        <v>174</v>
      </c>
      <c r="E26" s="8">
        <v>43083</v>
      </c>
      <c r="F26" s="24" t="s">
        <v>54</v>
      </c>
      <c r="G26" s="11"/>
      <c r="H26" s="11"/>
      <c r="I26" s="11">
        <v>54.3</v>
      </c>
      <c r="J26" s="11"/>
      <c r="K26" s="11"/>
      <c r="L26" s="11"/>
      <c r="M26" s="11">
        <f t="shared" si="7"/>
        <v>54.3</v>
      </c>
    </row>
    <row r="27" spans="1:17" x14ac:dyDescent="0.3">
      <c r="A27" s="10" t="s">
        <v>51</v>
      </c>
      <c r="B27" s="8" t="s">
        <v>41</v>
      </c>
      <c r="C27" s="9">
        <v>43087</v>
      </c>
      <c r="D27" s="25" t="s">
        <v>176</v>
      </c>
      <c r="E27" s="8">
        <v>43059</v>
      </c>
      <c r="F27" s="24" t="s">
        <v>54</v>
      </c>
      <c r="G27" s="11"/>
      <c r="H27" s="11"/>
      <c r="I27" s="11">
        <v>41</v>
      </c>
      <c r="J27" s="11"/>
      <c r="K27" s="11"/>
      <c r="L27" s="11"/>
      <c r="M27" s="11">
        <f t="shared" si="7"/>
        <v>41</v>
      </c>
    </row>
    <row r="28" spans="1:17" x14ac:dyDescent="0.3">
      <c r="A28" s="12" t="s">
        <v>60</v>
      </c>
      <c r="B28" s="13"/>
      <c r="C28" s="16"/>
      <c r="D28" s="15"/>
      <c r="E28" s="16"/>
      <c r="F28" s="13"/>
      <c r="G28" s="17">
        <f t="shared" ref="G28:M28" si="8">SUBTOTAL(9,G24:G27)</f>
        <v>0</v>
      </c>
      <c r="H28" s="17">
        <f t="shared" si="8"/>
        <v>0</v>
      </c>
      <c r="I28" s="17">
        <f t="shared" si="8"/>
        <v>258.2</v>
      </c>
      <c r="J28" s="17">
        <f t="shared" si="8"/>
        <v>0</v>
      </c>
      <c r="K28" s="17">
        <f t="shared" si="8"/>
        <v>0</v>
      </c>
      <c r="L28" s="17">
        <f t="shared" si="8"/>
        <v>0</v>
      </c>
      <c r="M28" s="17">
        <f t="shared" si="8"/>
        <v>258.2</v>
      </c>
    </row>
    <row r="29" spans="1:17" x14ac:dyDescent="0.3">
      <c r="A29" s="10" t="s">
        <v>61</v>
      </c>
      <c r="B29" s="10" t="s">
        <v>41</v>
      </c>
      <c r="C29" s="26">
        <v>43083</v>
      </c>
      <c r="D29" s="25" t="s">
        <v>105</v>
      </c>
      <c r="E29" s="9">
        <v>43076</v>
      </c>
      <c r="F29" s="25" t="s">
        <v>134</v>
      </c>
      <c r="G29" s="11"/>
      <c r="H29" s="11"/>
      <c r="I29" s="11"/>
      <c r="J29" s="11"/>
      <c r="K29" s="11">
        <v>106.95099999999999</v>
      </c>
      <c r="L29" s="11"/>
      <c r="M29" s="11">
        <f>SUM(G29:L29)</f>
        <v>106.95099999999999</v>
      </c>
      <c r="Q29" s="27"/>
    </row>
    <row r="30" spans="1:17" x14ac:dyDescent="0.3">
      <c r="A30" s="10" t="s">
        <v>61</v>
      </c>
      <c r="B30" s="10" t="s">
        <v>41</v>
      </c>
      <c r="C30" s="9">
        <v>43083</v>
      </c>
      <c r="D30" s="25" t="s">
        <v>135</v>
      </c>
      <c r="E30" s="9">
        <v>43060</v>
      </c>
      <c r="F30" s="25" t="s">
        <v>114</v>
      </c>
      <c r="G30" s="11"/>
      <c r="H30" s="11"/>
      <c r="I30" s="11">
        <v>68.900000000000006</v>
      </c>
      <c r="J30" s="11">
        <v>6.55</v>
      </c>
      <c r="K30" s="11">
        <v>0</v>
      </c>
      <c r="L30" s="11"/>
      <c r="M30" s="11">
        <f t="shared" ref="M30" si="9">SUM(G30:L30)</f>
        <v>75.45</v>
      </c>
      <c r="Q30" s="27"/>
    </row>
    <row r="31" spans="1:17" x14ac:dyDescent="0.3">
      <c r="A31" s="12" t="s">
        <v>64</v>
      </c>
      <c r="B31" s="13"/>
      <c r="C31" s="14"/>
      <c r="D31" s="15"/>
      <c r="E31" s="16"/>
      <c r="F31" s="13"/>
      <c r="G31" s="17">
        <f t="shared" ref="G31:M31" si="10">SUBTOTAL(9,G29:G30)</f>
        <v>0</v>
      </c>
      <c r="H31" s="17">
        <f t="shared" si="10"/>
        <v>0</v>
      </c>
      <c r="I31" s="17">
        <f t="shared" si="10"/>
        <v>68.900000000000006</v>
      </c>
      <c r="J31" s="17">
        <f t="shared" si="10"/>
        <v>6.55</v>
      </c>
      <c r="K31" s="17">
        <f t="shared" si="10"/>
        <v>106.95099999999999</v>
      </c>
      <c r="L31" s="17">
        <f t="shared" si="10"/>
        <v>0</v>
      </c>
      <c r="M31" s="17">
        <f t="shared" si="10"/>
        <v>182.40100000000001</v>
      </c>
      <c r="Q31" s="27"/>
    </row>
    <row r="32" spans="1:17" x14ac:dyDescent="0.3">
      <c r="A32" s="18" t="s">
        <v>65</v>
      </c>
      <c r="B32" s="19" t="s">
        <v>41</v>
      </c>
      <c r="C32" s="20"/>
      <c r="D32" s="21"/>
      <c r="E32" s="28"/>
      <c r="F32" s="19"/>
      <c r="G32" s="23"/>
      <c r="H32" s="23"/>
      <c r="I32" s="23"/>
      <c r="J32" s="23"/>
      <c r="K32" s="23"/>
      <c r="L32" s="23"/>
      <c r="M32" s="23">
        <v>0</v>
      </c>
    </row>
    <row r="33" spans="1:13" x14ac:dyDescent="0.3">
      <c r="A33" s="10" t="s">
        <v>66</v>
      </c>
      <c r="B33" s="10" t="s">
        <v>41</v>
      </c>
      <c r="C33" s="26">
        <v>43039</v>
      </c>
      <c r="D33" s="25" t="s">
        <v>116</v>
      </c>
      <c r="E33" s="9">
        <v>43006</v>
      </c>
      <c r="F33" s="11" t="s">
        <v>69</v>
      </c>
      <c r="G33" s="11"/>
      <c r="H33" s="11"/>
      <c r="I33" s="11"/>
      <c r="J33" s="11"/>
      <c r="K33" s="11"/>
      <c r="L33" s="11">
        <v>64.37</v>
      </c>
      <c r="M33" s="11">
        <f>SUM(G33:L33)</f>
        <v>64.37</v>
      </c>
    </row>
    <row r="34" spans="1:13" x14ac:dyDescent="0.3">
      <c r="A34" s="10" t="s">
        <v>66</v>
      </c>
      <c r="B34" s="10" t="s">
        <v>41</v>
      </c>
      <c r="C34" s="9">
        <v>43039</v>
      </c>
      <c r="D34" s="25" t="s">
        <v>105</v>
      </c>
      <c r="E34" s="9">
        <v>42991</v>
      </c>
      <c r="F34" s="11" t="s">
        <v>115</v>
      </c>
      <c r="G34" s="11"/>
      <c r="H34" s="11"/>
      <c r="I34" s="11"/>
      <c r="J34" s="11">
        <v>16</v>
      </c>
      <c r="K34" s="11"/>
      <c r="L34" s="11"/>
      <c r="M34" s="11">
        <f t="shared" ref="M34:M37" si="11">SUM(G34:L34)</f>
        <v>16</v>
      </c>
    </row>
    <row r="35" spans="1:13" x14ac:dyDescent="0.3">
      <c r="A35" s="10" t="s">
        <v>66</v>
      </c>
      <c r="B35" s="10" t="s">
        <v>41</v>
      </c>
      <c r="C35" s="9" t="s">
        <v>156</v>
      </c>
      <c r="D35" s="26" t="s">
        <v>132</v>
      </c>
      <c r="E35" s="9" t="s">
        <v>155</v>
      </c>
      <c r="F35" s="11" t="s">
        <v>115</v>
      </c>
      <c r="G35" s="11"/>
      <c r="H35" s="11">
        <v>193.16</v>
      </c>
      <c r="I35" s="11">
        <v>152.5</v>
      </c>
      <c r="J35" s="11">
        <v>17.5</v>
      </c>
      <c r="K35" s="11">
        <v>1</v>
      </c>
      <c r="L35" s="11"/>
      <c r="M35" s="11">
        <f t="shared" si="11"/>
        <v>364.15999999999997</v>
      </c>
    </row>
    <row r="36" spans="1:13" x14ac:dyDescent="0.3">
      <c r="A36" s="10" t="s">
        <v>66</v>
      </c>
      <c r="B36" s="10" t="s">
        <v>41</v>
      </c>
      <c r="C36" s="9">
        <v>43056</v>
      </c>
      <c r="D36" s="26" t="s">
        <v>63</v>
      </c>
      <c r="E36" s="9">
        <v>43024</v>
      </c>
      <c r="F36" s="11" t="s">
        <v>115</v>
      </c>
      <c r="G36" s="11"/>
      <c r="H36" s="11"/>
      <c r="I36" s="11"/>
      <c r="J36" s="11">
        <v>16.399999999999999</v>
      </c>
      <c r="K36" s="11"/>
      <c r="L36" s="11"/>
      <c r="M36" s="11">
        <f t="shared" si="11"/>
        <v>16.399999999999999</v>
      </c>
    </row>
    <row r="37" spans="1:13" x14ac:dyDescent="0.3">
      <c r="A37" s="10" t="s">
        <v>66</v>
      </c>
      <c r="B37" s="10" t="s">
        <v>41</v>
      </c>
      <c r="C37" s="9">
        <v>43018</v>
      </c>
      <c r="D37" s="26" t="s">
        <v>105</v>
      </c>
      <c r="E37" s="9">
        <v>43054</v>
      </c>
      <c r="F37" s="11" t="s">
        <v>115</v>
      </c>
      <c r="G37" s="11"/>
      <c r="H37" s="11"/>
      <c r="I37" s="11">
        <v>330</v>
      </c>
      <c r="J37" s="11"/>
      <c r="K37" s="11"/>
      <c r="L37" s="11"/>
      <c r="M37" s="11">
        <f t="shared" si="11"/>
        <v>330</v>
      </c>
    </row>
    <row r="38" spans="1:13" x14ac:dyDescent="0.3">
      <c r="A38" s="12" t="s">
        <v>71</v>
      </c>
      <c r="B38" s="13"/>
      <c r="C38" s="14"/>
      <c r="D38" s="15"/>
      <c r="E38" s="16"/>
      <c r="F38" s="13"/>
      <c r="G38" s="17">
        <f t="shared" ref="G38:M38" si="12">SUBTOTAL(9,G33:G37)</f>
        <v>0</v>
      </c>
      <c r="H38" s="17">
        <f t="shared" si="12"/>
        <v>193.16</v>
      </c>
      <c r="I38" s="17">
        <f t="shared" si="12"/>
        <v>482.5</v>
      </c>
      <c r="J38" s="17">
        <f t="shared" si="12"/>
        <v>49.9</v>
      </c>
      <c r="K38" s="17">
        <f t="shared" si="12"/>
        <v>1</v>
      </c>
      <c r="L38" s="17">
        <f t="shared" si="12"/>
        <v>64.37</v>
      </c>
      <c r="M38" s="17">
        <f t="shared" si="12"/>
        <v>790.93</v>
      </c>
    </row>
    <row r="39" spans="1:13" x14ac:dyDescent="0.3">
      <c r="A39" s="10" t="s">
        <v>72</v>
      </c>
      <c r="B39" s="10" t="s">
        <v>41</v>
      </c>
      <c r="C39" s="9">
        <v>43017</v>
      </c>
      <c r="D39" s="25" t="s">
        <v>105</v>
      </c>
      <c r="E39" s="9">
        <v>42991</v>
      </c>
      <c r="F39" s="11" t="s">
        <v>75</v>
      </c>
      <c r="G39" s="11"/>
      <c r="H39" s="11"/>
      <c r="I39" s="11">
        <v>62.4</v>
      </c>
      <c r="J39" s="11"/>
      <c r="K39" s="11"/>
      <c r="L39" s="11"/>
      <c r="M39" s="11">
        <f t="shared" ref="M39:M41" si="13">SUM(G39:L39)</f>
        <v>62.4</v>
      </c>
    </row>
    <row r="40" spans="1:13" x14ac:dyDescent="0.3">
      <c r="A40" s="10" t="s">
        <v>72</v>
      </c>
      <c r="B40" s="10" t="s">
        <v>41</v>
      </c>
      <c r="C40" s="9">
        <v>43017</v>
      </c>
      <c r="D40" s="26" t="s">
        <v>76</v>
      </c>
      <c r="E40" s="9">
        <v>42985</v>
      </c>
      <c r="F40" s="11" t="s">
        <v>75</v>
      </c>
      <c r="G40" s="11"/>
      <c r="H40" s="11"/>
      <c r="I40" s="11">
        <v>85.15</v>
      </c>
      <c r="J40" s="11"/>
      <c r="K40" s="11"/>
      <c r="L40" s="11"/>
      <c r="M40" s="11">
        <f t="shared" si="13"/>
        <v>85.15</v>
      </c>
    </row>
    <row r="41" spans="1:13" x14ac:dyDescent="0.3">
      <c r="A41" s="10" t="s">
        <v>72</v>
      </c>
      <c r="B41" s="10" t="s">
        <v>41</v>
      </c>
      <c r="C41" s="26">
        <v>43088</v>
      </c>
      <c r="D41" s="26" t="s">
        <v>105</v>
      </c>
      <c r="E41" s="9">
        <v>43054</v>
      </c>
      <c r="F41" s="11" t="s">
        <v>75</v>
      </c>
      <c r="G41" s="11"/>
      <c r="H41" s="11"/>
      <c r="I41" s="11">
        <v>86.65</v>
      </c>
      <c r="J41" s="11"/>
      <c r="K41" s="11"/>
      <c r="L41" s="11"/>
      <c r="M41" s="11">
        <f t="shared" si="13"/>
        <v>86.65</v>
      </c>
    </row>
    <row r="42" spans="1:13" x14ac:dyDescent="0.3">
      <c r="A42" s="12" t="s">
        <v>78</v>
      </c>
      <c r="B42" s="13" t="s">
        <v>41</v>
      </c>
      <c r="C42" s="14"/>
      <c r="D42" s="15"/>
      <c r="E42" s="16"/>
      <c r="F42" s="13"/>
      <c r="G42" s="17">
        <f t="shared" ref="G42:M42" si="14">SUBTOTAL(9,G39:G41)</f>
        <v>0</v>
      </c>
      <c r="H42" s="17">
        <f t="shared" si="14"/>
        <v>0</v>
      </c>
      <c r="I42" s="17">
        <f t="shared" si="14"/>
        <v>234.20000000000002</v>
      </c>
      <c r="J42" s="17">
        <f t="shared" si="14"/>
        <v>0</v>
      </c>
      <c r="K42" s="17">
        <f t="shared" si="14"/>
        <v>0</v>
      </c>
      <c r="L42" s="17">
        <f t="shared" si="14"/>
        <v>0</v>
      </c>
      <c r="M42" s="17">
        <f t="shared" si="14"/>
        <v>234.20000000000002</v>
      </c>
    </row>
    <row r="43" spans="1:13" x14ac:dyDescent="0.3">
      <c r="A43" s="10" t="s">
        <v>136</v>
      </c>
      <c r="B43" s="10" t="s">
        <v>41</v>
      </c>
      <c r="C43" s="9">
        <v>43039</v>
      </c>
      <c r="D43" s="26" t="s">
        <v>137</v>
      </c>
      <c r="E43" s="9">
        <v>42978</v>
      </c>
      <c r="F43" s="11" t="s">
        <v>175</v>
      </c>
      <c r="G43" s="11"/>
      <c r="H43" s="11"/>
      <c r="I43" s="11">
        <v>146.94999999999999</v>
      </c>
      <c r="J43" s="11">
        <v>17.3</v>
      </c>
      <c r="K43" s="11"/>
      <c r="L43" s="11"/>
      <c r="M43" s="11">
        <f>SUM(G43:L43)</f>
        <v>164.25</v>
      </c>
    </row>
    <row r="44" spans="1:13" x14ac:dyDescent="0.3">
      <c r="A44" s="12" t="s">
        <v>164</v>
      </c>
      <c r="B44" s="13"/>
      <c r="C44" s="14"/>
      <c r="D44" s="15"/>
      <c r="E44" s="16"/>
      <c r="F44" s="13"/>
      <c r="G44" s="17">
        <f t="shared" ref="G44:M44" si="15">SUBTOTAL(9,G43:G43)</f>
        <v>0</v>
      </c>
      <c r="H44" s="17">
        <f t="shared" si="15"/>
        <v>0</v>
      </c>
      <c r="I44" s="17">
        <f t="shared" si="15"/>
        <v>146.94999999999999</v>
      </c>
      <c r="J44" s="17">
        <f t="shared" si="15"/>
        <v>17.3</v>
      </c>
      <c r="K44" s="17">
        <f t="shared" si="15"/>
        <v>0</v>
      </c>
      <c r="L44" s="17">
        <f t="shared" si="15"/>
        <v>0</v>
      </c>
      <c r="M44" s="17">
        <f t="shared" si="15"/>
        <v>164.25</v>
      </c>
    </row>
    <row r="45" spans="1:13" x14ac:dyDescent="0.3">
      <c r="A45" s="10" t="s">
        <v>117</v>
      </c>
      <c r="B45" s="10" t="s">
        <v>41</v>
      </c>
      <c r="C45" s="26">
        <v>43054</v>
      </c>
      <c r="D45" s="26" t="s">
        <v>118</v>
      </c>
      <c r="E45" s="9" t="s">
        <v>138</v>
      </c>
      <c r="F45" s="11" t="s">
        <v>69</v>
      </c>
      <c r="G45" s="11"/>
      <c r="H45" s="11"/>
      <c r="I45" s="11"/>
      <c r="J45" s="11"/>
      <c r="K45" s="11"/>
      <c r="L45" s="11">
        <v>241.47</v>
      </c>
      <c r="M45" s="11">
        <f>SUM(G45:L45)</f>
        <v>241.47</v>
      </c>
    </row>
    <row r="46" spans="1:13" x14ac:dyDescent="0.3">
      <c r="A46" s="10" t="s">
        <v>117</v>
      </c>
      <c r="B46" s="10" t="s">
        <v>41</v>
      </c>
      <c r="C46" s="9">
        <v>43083</v>
      </c>
      <c r="D46" s="26" t="s">
        <v>139</v>
      </c>
      <c r="E46" s="9" t="s">
        <v>140</v>
      </c>
      <c r="F46" s="11" t="s">
        <v>141</v>
      </c>
      <c r="G46" s="11"/>
      <c r="H46" s="11"/>
      <c r="I46" s="11">
        <v>182.9</v>
      </c>
      <c r="J46" s="11">
        <v>16.5</v>
      </c>
      <c r="K46" s="11"/>
      <c r="L46" s="11"/>
      <c r="M46" s="11">
        <f t="shared" ref="M46" si="16">SUM(G46:L46)</f>
        <v>199.4</v>
      </c>
    </row>
    <row r="47" spans="1:13" x14ac:dyDescent="0.3">
      <c r="A47" s="12" t="s">
        <v>120</v>
      </c>
      <c r="B47" s="13"/>
      <c r="C47" s="14"/>
      <c r="D47" s="15"/>
      <c r="E47" s="16"/>
      <c r="F47" s="13"/>
      <c r="G47" s="17">
        <f t="shared" ref="G47:M47" si="17">SUBTOTAL(9,G45:G46)</f>
        <v>0</v>
      </c>
      <c r="H47" s="17">
        <f t="shared" si="17"/>
        <v>0</v>
      </c>
      <c r="I47" s="17">
        <f t="shared" si="17"/>
        <v>182.9</v>
      </c>
      <c r="J47" s="17">
        <f t="shared" si="17"/>
        <v>16.5</v>
      </c>
      <c r="K47" s="17">
        <f t="shared" si="17"/>
        <v>0</v>
      </c>
      <c r="L47" s="17">
        <f t="shared" si="17"/>
        <v>241.47</v>
      </c>
      <c r="M47" s="17">
        <f t="shared" si="17"/>
        <v>440.87</v>
      </c>
    </row>
    <row r="48" spans="1:13" x14ac:dyDescent="0.3">
      <c r="A48" s="18" t="s">
        <v>81</v>
      </c>
      <c r="B48" s="19" t="s">
        <v>41</v>
      </c>
      <c r="C48" s="20"/>
      <c r="D48" s="21"/>
      <c r="E48" s="28"/>
      <c r="F48" s="19"/>
      <c r="G48" s="23"/>
      <c r="H48" s="23"/>
      <c r="I48" s="23"/>
      <c r="J48" s="23"/>
      <c r="K48" s="23"/>
      <c r="L48" s="23"/>
      <c r="M48" s="23"/>
    </row>
    <row r="49" spans="1:18" ht="17.25" thickBot="1" x14ac:dyDescent="0.35">
      <c r="A49" s="29"/>
      <c r="B49" s="29"/>
      <c r="C49" s="30"/>
      <c r="D49" s="29"/>
      <c r="E49" s="29"/>
      <c r="F49" s="31"/>
      <c r="G49" s="32">
        <f t="shared" ref="G49:M49" si="18">SUBTOTAL(9,G3:G48)</f>
        <v>252.89999999999998</v>
      </c>
      <c r="H49" s="32">
        <f t="shared" si="18"/>
        <v>193.16</v>
      </c>
      <c r="I49" s="32">
        <f t="shared" si="18"/>
        <v>4824.0499999999984</v>
      </c>
      <c r="J49" s="32">
        <f t="shared" si="18"/>
        <v>750.37999999999988</v>
      </c>
      <c r="K49" s="32">
        <f t="shared" si="18"/>
        <v>583.52099999999996</v>
      </c>
      <c r="L49" s="32">
        <f t="shared" si="18"/>
        <v>305.84000000000003</v>
      </c>
      <c r="M49" s="32">
        <f t="shared" si="18"/>
        <v>6909.8509999999987</v>
      </c>
    </row>
    <row r="50" spans="1:18" ht="17.25" thickTop="1" x14ac:dyDescent="0.3">
      <c r="A50" s="33"/>
      <c r="B50" s="33"/>
      <c r="C50" s="34"/>
      <c r="D50" s="33"/>
      <c r="E50" s="33"/>
      <c r="F50" s="33"/>
      <c r="G50" s="35"/>
      <c r="H50" s="35"/>
      <c r="I50" s="35"/>
      <c r="J50" s="35"/>
      <c r="K50" s="35"/>
      <c r="L50" s="35"/>
      <c r="M50" s="35"/>
      <c r="O50" s="36"/>
      <c r="R50" s="37"/>
    </row>
    <row r="51" spans="1:18" x14ac:dyDescent="0.3">
      <c r="E51" s="38"/>
      <c r="F51" s="38"/>
      <c r="N51" s="36"/>
      <c r="O51" s="36"/>
    </row>
    <row r="52" spans="1:18" ht="17.25" thickBot="1" x14ac:dyDescent="0.35">
      <c r="A52" s="33"/>
      <c r="B52" s="33"/>
      <c r="C52" s="34"/>
      <c r="D52" s="33"/>
      <c r="E52" s="33"/>
      <c r="F52" s="33"/>
      <c r="G52" s="35"/>
      <c r="H52" s="35"/>
      <c r="I52" s="35"/>
      <c r="J52" s="35"/>
      <c r="K52" s="35"/>
      <c r="L52" s="35"/>
      <c r="M52" s="35"/>
      <c r="O52" s="36"/>
    </row>
    <row r="53" spans="1:18" ht="17.25" thickBot="1" x14ac:dyDescent="0.35">
      <c r="A53" s="33"/>
      <c r="B53" s="33"/>
      <c r="C53" s="33"/>
      <c r="D53" s="33"/>
      <c r="E53" s="33"/>
      <c r="F53" s="39" t="s">
        <v>86</v>
      </c>
      <c r="G53" s="40"/>
      <c r="H53" s="40"/>
      <c r="I53" s="40"/>
      <c r="J53" s="40"/>
      <c r="K53" s="40"/>
      <c r="L53" s="40"/>
      <c r="M53" s="41"/>
    </row>
    <row r="54" spans="1:18" ht="52.5" x14ac:dyDescent="0.3">
      <c r="A54" s="33"/>
      <c r="B54" s="33"/>
      <c r="C54" s="33"/>
      <c r="D54" s="33"/>
      <c r="E54" s="33"/>
      <c r="F54" s="42"/>
      <c r="G54" s="43" t="s">
        <v>7</v>
      </c>
      <c r="H54" s="44" t="s">
        <v>87</v>
      </c>
      <c r="I54" s="44" t="s">
        <v>88</v>
      </c>
      <c r="J54" s="44" t="s">
        <v>89</v>
      </c>
      <c r="K54" s="44" t="s">
        <v>11</v>
      </c>
      <c r="L54" s="44" t="s">
        <v>12</v>
      </c>
      <c r="M54" s="45" t="s">
        <v>90</v>
      </c>
    </row>
    <row r="55" spans="1:18" x14ac:dyDescent="0.3">
      <c r="A55" s="33"/>
      <c r="B55" s="33"/>
      <c r="C55" s="46"/>
      <c r="D55" s="33"/>
      <c r="E55" s="33"/>
      <c r="F55" s="47" t="s">
        <v>91</v>
      </c>
      <c r="G55" s="48">
        <f>G49-G56</f>
        <v>252.89999999999998</v>
      </c>
      <c r="H55" s="48">
        <f t="shared" ref="H55:M55" si="19">H49-H56</f>
        <v>193.16</v>
      </c>
      <c r="I55" s="48">
        <f t="shared" si="19"/>
        <v>4824.0499999999984</v>
      </c>
      <c r="J55" s="48">
        <f t="shared" si="19"/>
        <v>750.37999999999988</v>
      </c>
      <c r="K55" s="48">
        <f t="shared" si="19"/>
        <v>583.52099999999996</v>
      </c>
      <c r="L55" s="48">
        <f t="shared" si="19"/>
        <v>305.84000000000003</v>
      </c>
      <c r="M55" s="48">
        <f t="shared" si="19"/>
        <v>6909.8509999999987</v>
      </c>
    </row>
    <row r="56" spans="1:18" x14ac:dyDescent="0.3">
      <c r="A56" s="33"/>
      <c r="B56" s="33"/>
      <c r="C56" s="46"/>
      <c r="D56" s="33"/>
      <c r="E56" s="33"/>
      <c r="F56" s="47" t="s">
        <v>92</v>
      </c>
      <c r="G56" s="48">
        <f t="shared" ref="G56:L56" si="20">G3</f>
        <v>0</v>
      </c>
      <c r="H56" s="48">
        <f t="shared" si="20"/>
        <v>0</v>
      </c>
      <c r="I56" s="48">
        <f t="shared" si="20"/>
        <v>0</v>
      </c>
      <c r="J56" s="48">
        <f t="shared" si="20"/>
        <v>0</v>
      </c>
      <c r="K56" s="48">
        <f t="shared" si="20"/>
        <v>0</v>
      </c>
      <c r="L56" s="48">
        <f t="shared" si="20"/>
        <v>0</v>
      </c>
      <c r="M56" s="48">
        <f>SUM(G56:L56)</f>
        <v>0</v>
      </c>
    </row>
    <row r="57" spans="1:18" x14ac:dyDescent="0.3">
      <c r="A57" s="33"/>
      <c r="B57" s="33"/>
      <c r="C57" s="46"/>
      <c r="D57" s="33"/>
      <c r="E57" s="33"/>
      <c r="F57" s="49" t="s">
        <v>93</v>
      </c>
      <c r="G57" s="50">
        <f t="shared" ref="G57:L57" si="21">SUM(G55:G56)</f>
        <v>252.89999999999998</v>
      </c>
      <c r="H57" s="50">
        <f t="shared" si="21"/>
        <v>193.16</v>
      </c>
      <c r="I57" s="50">
        <f t="shared" si="21"/>
        <v>4824.0499999999984</v>
      </c>
      <c r="J57" s="50">
        <f t="shared" si="21"/>
        <v>750.37999999999988</v>
      </c>
      <c r="K57" s="50">
        <f t="shared" si="21"/>
        <v>583.52099999999996</v>
      </c>
      <c r="L57" s="50">
        <f t="shared" si="21"/>
        <v>305.84000000000003</v>
      </c>
      <c r="M57" s="51">
        <f>SUM(G57:L57)</f>
        <v>6909.8509999999987</v>
      </c>
      <c r="N57" s="52"/>
    </row>
    <row r="58" spans="1:18" x14ac:dyDescent="0.3">
      <c r="A58" s="33"/>
      <c r="B58" s="33"/>
      <c r="C58" s="46"/>
      <c r="D58" s="33"/>
      <c r="E58" s="33"/>
      <c r="F58" s="47" t="s">
        <v>94</v>
      </c>
      <c r="G58" s="53" t="s">
        <v>95</v>
      </c>
      <c r="H58" s="53"/>
      <c r="I58" s="53" t="s">
        <v>95</v>
      </c>
      <c r="J58" s="53" t="s">
        <v>95</v>
      </c>
      <c r="K58" s="53" t="s">
        <v>95</v>
      </c>
      <c r="L58" s="53" t="s">
        <v>95</v>
      </c>
      <c r="M58" s="48">
        <f>SUM(G58:L58)</f>
        <v>0</v>
      </c>
    </row>
    <row r="59" spans="1:18" x14ac:dyDescent="0.3">
      <c r="A59" s="33"/>
      <c r="B59" s="33"/>
      <c r="C59" s="46"/>
      <c r="D59" s="33"/>
      <c r="E59" s="33"/>
      <c r="F59" s="47" t="s">
        <v>96</v>
      </c>
      <c r="G59" s="53" t="s">
        <v>95</v>
      </c>
      <c r="H59" s="54"/>
      <c r="I59" s="53" t="s">
        <v>95</v>
      </c>
      <c r="J59" s="53" t="s">
        <v>95</v>
      </c>
      <c r="K59" s="53" t="s">
        <v>95</v>
      </c>
      <c r="L59" s="53" t="s">
        <v>95</v>
      </c>
      <c r="M59" s="48">
        <f>SUM(G59:L59)</f>
        <v>0</v>
      </c>
    </row>
    <row r="60" spans="1:18" ht="17.25" thickBot="1" x14ac:dyDescent="0.35">
      <c r="A60" s="33"/>
      <c r="B60" s="33"/>
      <c r="C60" s="46"/>
      <c r="D60" s="33"/>
      <c r="E60" s="33"/>
      <c r="F60" s="55" t="s">
        <v>97</v>
      </c>
      <c r="G60" s="56">
        <f t="shared" ref="G60:L60" si="22">SUM(G57:G59)</f>
        <v>252.89999999999998</v>
      </c>
      <c r="H60" s="56">
        <f t="shared" si="22"/>
        <v>193.16</v>
      </c>
      <c r="I60" s="56">
        <f t="shared" si="22"/>
        <v>4824.0499999999984</v>
      </c>
      <c r="J60" s="56">
        <f t="shared" si="22"/>
        <v>750.37999999999988</v>
      </c>
      <c r="K60" s="56">
        <f t="shared" si="22"/>
        <v>583.52099999999996</v>
      </c>
      <c r="L60" s="56">
        <f t="shared" si="22"/>
        <v>305.84000000000003</v>
      </c>
      <c r="M60" s="57">
        <f>SUM(G60:L60)</f>
        <v>6909.8509999999987</v>
      </c>
    </row>
    <row r="61" spans="1:18" x14ac:dyDescent="0.3">
      <c r="A61" s="33"/>
      <c r="B61" s="33"/>
      <c r="C61" s="33"/>
      <c r="D61" s="33"/>
      <c r="E61" s="33"/>
      <c r="F61" s="33"/>
      <c r="G61" s="35"/>
      <c r="H61" s="35"/>
      <c r="I61" s="35"/>
      <c r="J61" s="35"/>
      <c r="K61" s="35"/>
      <c r="L61" s="35"/>
      <c r="M61" s="35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83"/>
  <sheetViews>
    <sheetView tabSelected="1" zoomScale="85" zoomScaleNormal="85" workbookViewId="0">
      <pane xSplit="1" ySplit="2" topLeftCell="B65" activePane="bottomRight" state="frozen"/>
      <selection pane="topRight" activeCell="B1" sqref="B1"/>
      <selection pane="bottomLeft" activeCell="A3" sqref="A3"/>
      <selection pane="bottomRight" activeCell="Q77" sqref="Q77"/>
    </sheetView>
  </sheetViews>
  <sheetFormatPr defaultColWidth="9.140625" defaultRowHeight="16.5" x14ac:dyDescent="0.3"/>
  <cols>
    <col min="1" max="1" width="13.42578125" style="3" customWidth="1"/>
    <col min="2" max="2" width="29.85546875" style="3" customWidth="1"/>
    <col min="3" max="3" width="25.28515625" style="3" customWidth="1"/>
    <col min="4" max="4" width="33" style="3" customWidth="1"/>
    <col min="5" max="5" width="19.140625" style="3" customWidth="1"/>
    <col min="6" max="6" width="20.85546875" style="3" customWidth="1"/>
    <col min="7" max="7" width="8.140625" style="3" customWidth="1"/>
    <col min="8" max="8" width="9.140625" style="3"/>
    <col min="9" max="9" width="10.7109375" style="3" customWidth="1"/>
    <col min="10" max="14" width="9.140625" style="3"/>
    <col min="15" max="15" width="10" style="3" customWidth="1"/>
    <col min="16" max="18" width="9.140625" style="3"/>
    <col min="19" max="19" width="17" style="3" customWidth="1"/>
    <col min="20" max="16384" width="9.140625" style="3"/>
  </cols>
  <sheetData>
    <row r="1" spans="1:13" ht="23.25" x14ac:dyDescent="0.35">
      <c r="A1" s="1" t="s">
        <v>177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52.5" x14ac:dyDescent="0.3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6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x14ac:dyDescent="0.3">
      <c r="A3" s="8" t="s">
        <v>14</v>
      </c>
      <c r="B3" s="8" t="s">
        <v>15</v>
      </c>
      <c r="C3" s="9" t="s">
        <v>199</v>
      </c>
      <c r="D3" s="8" t="s">
        <v>184</v>
      </c>
      <c r="E3" s="9">
        <v>43104</v>
      </c>
      <c r="F3" s="10" t="s">
        <v>162</v>
      </c>
      <c r="G3" s="11"/>
      <c r="H3" s="11"/>
      <c r="I3" s="11">
        <f>39.5+110</f>
        <v>149.5</v>
      </c>
      <c r="J3" s="11"/>
      <c r="K3" s="11"/>
      <c r="L3" s="11"/>
      <c r="M3" s="11">
        <f>SUM(G3:L3)</f>
        <v>149.5</v>
      </c>
    </row>
    <row r="4" spans="1:13" x14ac:dyDescent="0.3">
      <c r="A4" s="8" t="s">
        <v>14</v>
      </c>
      <c r="B4" s="8" t="s">
        <v>15</v>
      </c>
      <c r="C4" s="9">
        <v>43182</v>
      </c>
      <c r="D4" s="8" t="s">
        <v>202</v>
      </c>
      <c r="E4" s="9">
        <v>43153</v>
      </c>
      <c r="F4" s="10" t="s">
        <v>201</v>
      </c>
      <c r="G4" s="11">
        <v>232.04</v>
      </c>
      <c r="H4" s="11"/>
      <c r="I4" s="11"/>
      <c r="J4" s="11"/>
      <c r="K4" s="11"/>
      <c r="L4" s="11"/>
      <c r="M4" s="11">
        <f t="shared" ref="M4" si="0">SUM(G4:L4)</f>
        <v>232.04</v>
      </c>
    </row>
    <row r="5" spans="1:13" x14ac:dyDescent="0.3">
      <c r="A5" s="12" t="s">
        <v>20</v>
      </c>
      <c r="B5" s="13" t="s">
        <v>15</v>
      </c>
      <c r="C5" s="14"/>
      <c r="D5" s="15"/>
      <c r="E5" s="16"/>
      <c r="F5" s="13"/>
      <c r="G5" s="17">
        <f t="shared" ref="G5:L5" si="1">SUBTOTAL(9,G3:G4)</f>
        <v>232.04</v>
      </c>
      <c r="H5" s="17">
        <f t="shared" si="1"/>
        <v>0</v>
      </c>
      <c r="I5" s="17">
        <f t="shared" si="1"/>
        <v>149.5</v>
      </c>
      <c r="J5" s="17">
        <f t="shared" si="1"/>
        <v>0</v>
      </c>
      <c r="K5" s="17">
        <f t="shared" si="1"/>
        <v>0</v>
      </c>
      <c r="L5" s="17">
        <f t="shared" si="1"/>
        <v>0</v>
      </c>
      <c r="M5" s="17">
        <f>SUBTOTAL(9,M3:M4)</f>
        <v>381.53999999999996</v>
      </c>
    </row>
    <row r="6" spans="1:13" x14ac:dyDescent="0.3">
      <c r="A6" s="8" t="s">
        <v>124</v>
      </c>
      <c r="B6" s="8" t="s">
        <v>165</v>
      </c>
      <c r="C6" s="9">
        <v>43153</v>
      </c>
      <c r="D6" s="8" t="s">
        <v>202</v>
      </c>
      <c r="E6" s="9">
        <v>43157</v>
      </c>
      <c r="F6" s="10" t="s">
        <v>25</v>
      </c>
      <c r="G6" s="11">
        <v>0</v>
      </c>
      <c r="H6" s="11"/>
      <c r="I6" s="11">
        <v>89.95</v>
      </c>
      <c r="J6" s="11"/>
      <c r="K6" s="11">
        <v>62.6</v>
      </c>
      <c r="L6" s="11"/>
      <c r="M6" s="11">
        <f>SUM(G6:L6)</f>
        <v>152.55000000000001</v>
      </c>
    </row>
    <row r="7" spans="1:13" x14ac:dyDescent="0.3">
      <c r="A7" s="12" t="s">
        <v>147</v>
      </c>
      <c r="B7" s="13"/>
      <c r="C7" s="14"/>
      <c r="D7" s="15"/>
      <c r="E7" s="16"/>
      <c r="F7" s="13"/>
      <c r="G7" s="17">
        <f t="shared" ref="G7:L7" si="2">SUBTOTAL(9,G6:G6)</f>
        <v>0</v>
      </c>
      <c r="H7" s="17">
        <f t="shared" si="2"/>
        <v>0</v>
      </c>
      <c r="I7" s="17">
        <f t="shared" si="2"/>
        <v>89.95</v>
      </c>
      <c r="J7" s="17">
        <f t="shared" si="2"/>
        <v>0</v>
      </c>
      <c r="K7" s="17">
        <f t="shared" si="2"/>
        <v>62.6</v>
      </c>
      <c r="L7" s="17">
        <f t="shared" si="2"/>
        <v>0</v>
      </c>
      <c r="M7" s="17">
        <f>SUBTOTAL(9,M6:M6)</f>
        <v>152.55000000000001</v>
      </c>
    </row>
    <row r="8" spans="1:13" x14ac:dyDescent="0.3">
      <c r="A8" s="8" t="s">
        <v>161</v>
      </c>
      <c r="B8" s="8" t="s">
        <v>167</v>
      </c>
      <c r="C8" s="9">
        <v>43153</v>
      </c>
      <c r="D8" s="8" t="s">
        <v>184</v>
      </c>
      <c r="E8" s="9">
        <v>43122</v>
      </c>
      <c r="F8" s="24" t="s">
        <v>162</v>
      </c>
      <c r="G8" s="11">
        <v>0</v>
      </c>
      <c r="H8" s="11">
        <v>0</v>
      </c>
      <c r="I8" s="11">
        <v>87.9</v>
      </c>
      <c r="J8" s="11">
        <v>0</v>
      </c>
      <c r="K8" s="11">
        <v>0</v>
      </c>
      <c r="L8" s="11">
        <v>0</v>
      </c>
      <c r="M8" s="11">
        <f>SUM(G8:L8)</f>
        <v>87.9</v>
      </c>
    </row>
    <row r="9" spans="1:13" x14ac:dyDescent="0.3">
      <c r="A9" s="8" t="s">
        <v>161</v>
      </c>
      <c r="B9" s="8" t="s">
        <v>167</v>
      </c>
      <c r="C9" s="9">
        <v>43153</v>
      </c>
      <c r="D9" s="10" t="s">
        <v>202</v>
      </c>
      <c r="E9" s="9">
        <v>43151</v>
      </c>
      <c r="F9" s="24" t="s">
        <v>203</v>
      </c>
      <c r="G9" s="11"/>
      <c r="H9" s="11"/>
      <c r="I9" s="11">
        <v>92</v>
      </c>
      <c r="J9" s="11"/>
      <c r="K9" s="11"/>
      <c r="L9" s="11"/>
      <c r="M9" s="11">
        <f>SUM(G9:L9)</f>
        <v>92</v>
      </c>
    </row>
    <row r="10" spans="1:13" x14ac:dyDescent="0.3">
      <c r="A10" s="12" t="s">
        <v>160</v>
      </c>
      <c r="B10" s="13"/>
      <c r="C10" s="14"/>
      <c r="D10" s="15"/>
      <c r="E10" s="16"/>
      <c r="F10" s="13"/>
      <c r="G10" s="17">
        <f t="shared" ref="G10:L10" si="3">SUBTOTAL(9,G8:G9)</f>
        <v>0</v>
      </c>
      <c r="H10" s="17">
        <f t="shared" si="3"/>
        <v>0</v>
      </c>
      <c r="I10" s="17">
        <f t="shared" si="3"/>
        <v>179.9</v>
      </c>
      <c r="J10" s="17">
        <f t="shared" si="3"/>
        <v>0</v>
      </c>
      <c r="K10" s="17">
        <f t="shared" si="3"/>
        <v>0</v>
      </c>
      <c r="L10" s="17">
        <f t="shared" si="3"/>
        <v>0</v>
      </c>
      <c r="M10" s="17">
        <f>SUBTOTAL(9,M8:M9)</f>
        <v>179.9</v>
      </c>
    </row>
    <row r="11" spans="1:13" x14ac:dyDescent="0.3">
      <c r="A11" s="18" t="s">
        <v>178</v>
      </c>
      <c r="B11" s="19" t="s">
        <v>166</v>
      </c>
      <c r="C11" s="20"/>
      <c r="D11" s="21"/>
      <c r="E11" s="22"/>
      <c r="F11" s="19"/>
      <c r="G11" s="23"/>
      <c r="H11" s="23"/>
      <c r="I11" s="23"/>
      <c r="J11" s="23"/>
      <c r="K11" s="23"/>
      <c r="L11" s="23"/>
      <c r="M11" s="23"/>
    </row>
    <row r="12" spans="1:13" x14ac:dyDescent="0.3">
      <c r="A12" s="8" t="s">
        <v>28</v>
      </c>
      <c r="B12" s="8" t="s">
        <v>29</v>
      </c>
      <c r="C12" s="9" t="s">
        <v>196</v>
      </c>
      <c r="D12" s="10" t="s">
        <v>179</v>
      </c>
      <c r="E12" s="9">
        <v>43077</v>
      </c>
      <c r="F12" s="10" t="s">
        <v>31</v>
      </c>
      <c r="G12" s="11"/>
      <c r="H12" s="11"/>
      <c r="I12" s="11">
        <v>213.1</v>
      </c>
      <c r="J12" s="11">
        <v>37</v>
      </c>
      <c r="K12" s="11">
        <f>11.7+108.63</f>
        <v>120.33</v>
      </c>
      <c r="L12" s="11"/>
      <c r="M12" s="11">
        <f>SUM(G12:L12)</f>
        <v>370.43</v>
      </c>
    </row>
    <row r="13" spans="1:13" x14ac:dyDescent="0.3">
      <c r="A13" s="8" t="s">
        <v>28</v>
      </c>
      <c r="B13" s="8" t="s">
        <v>29</v>
      </c>
      <c r="C13" s="8">
        <v>43131</v>
      </c>
      <c r="D13" s="10" t="s">
        <v>180</v>
      </c>
      <c r="E13" s="9">
        <v>43068</v>
      </c>
      <c r="F13" s="10" t="s">
        <v>31</v>
      </c>
      <c r="G13" s="11"/>
      <c r="H13" s="11"/>
      <c r="I13" s="11">
        <v>210.7</v>
      </c>
      <c r="J13" s="11">
        <v>33</v>
      </c>
      <c r="K13" s="11">
        <v>7.85</v>
      </c>
      <c r="L13" s="11"/>
      <c r="M13" s="11">
        <f t="shared" ref="M13:M25" si="4">SUM(G13:L13)</f>
        <v>251.54999999999998</v>
      </c>
    </row>
    <row r="14" spans="1:13" x14ac:dyDescent="0.3">
      <c r="A14" s="8" t="s">
        <v>28</v>
      </c>
      <c r="B14" s="8" t="s">
        <v>29</v>
      </c>
      <c r="C14" s="8">
        <v>43131</v>
      </c>
      <c r="D14" s="10" t="s">
        <v>181</v>
      </c>
      <c r="E14" s="9">
        <v>43059</v>
      </c>
      <c r="F14" s="10" t="s">
        <v>31</v>
      </c>
      <c r="G14" s="11"/>
      <c r="H14" s="11"/>
      <c r="I14" s="11">
        <v>210.7</v>
      </c>
      <c r="J14" s="11">
        <v>40</v>
      </c>
      <c r="K14" s="11">
        <v>4.79</v>
      </c>
      <c r="L14" s="11"/>
      <c r="M14" s="11">
        <f t="shared" si="4"/>
        <v>255.48999999999998</v>
      </c>
    </row>
    <row r="15" spans="1:13" x14ac:dyDescent="0.3">
      <c r="A15" s="8" t="s">
        <v>28</v>
      </c>
      <c r="B15" s="8" t="s">
        <v>29</v>
      </c>
      <c r="C15" s="8">
        <v>43131</v>
      </c>
      <c r="D15" s="10" t="s">
        <v>182</v>
      </c>
      <c r="E15" s="9">
        <v>43063</v>
      </c>
      <c r="F15" s="10" t="s">
        <v>31</v>
      </c>
      <c r="G15" s="11"/>
      <c r="H15" s="11"/>
      <c r="I15" s="11">
        <v>164.5</v>
      </c>
      <c r="J15" s="11">
        <v>47</v>
      </c>
      <c r="K15" s="11">
        <f>139+3.99</f>
        <v>142.99</v>
      </c>
      <c r="L15" s="11"/>
      <c r="M15" s="11">
        <f t="shared" si="4"/>
        <v>354.49</v>
      </c>
    </row>
    <row r="16" spans="1:13" x14ac:dyDescent="0.3">
      <c r="A16" s="10" t="s">
        <v>28</v>
      </c>
      <c r="B16" s="8" t="s">
        <v>29</v>
      </c>
      <c r="C16" s="9">
        <v>43131</v>
      </c>
      <c r="D16" s="10" t="s">
        <v>183</v>
      </c>
      <c r="E16" s="9">
        <v>43089</v>
      </c>
      <c r="F16" s="10" t="s">
        <v>31</v>
      </c>
      <c r="G16" s="11"/>
      <c r="H16" s="11"/>
      <c r="I16" s="11">
        <v>338</v>
      </c>
      <c r="J16" s="11">
        <v>41</v>
      </c>
      <c r="K16" s="11">
        <v>12.32</v>
      </c>
      <c r="L16" s="11"/>
      <c r="M16" s="11">
        <f t="shared" si="4"/>
        <v>391.32</v>
      </c>
    </row>
    <row r="17" spans="1:13" x14ac:dyDescent="0.3">
      <c r="A17" s="10" t="s">
        <v>28</v>
      </c>
      <c r="B17" s="8" t="s">
        <v>29</v>
      </c>
      <c r="C17" s="9">
        <v>43131</v>
      </c>
      <c r="D17" s="10" t="s">
        <v>184</v>
      </c>
      <c r="E17" s="9">
        <v>43104</v>
      </c>
      <c r="F17" s="10"/>
      <c r="G17" s="11"/>
      <c r="H17" s="11"/>
      <c r="I17" s="11"/>
      <c r="J17" s="11">
        <f>12.4+39.78</f>
        <v>52.18</v>
      </c>
      <c r="K17" s="11"/>
      <c r="L17" s="11"/>
      <c r="M17" s="11">
        <f t="shared" si="4"/>
        <v>52.18</v>
      </c>
    </row>
    <row r="18" spans="1:13" x14ac:dyDescent="0.3">
      <c r="A18" s="10" t="s">
        <v>28</v>
      </c>
      <c r="B18" s="8" t="s">
        <v>29</v>
      </c>
      <c r="C18" s="9">
        <v>43167</v>
      </c>
      <c r="D18" s="10" t="s">
        <v>183</v>
      </c>
      <c r="E18" s="9">
        <v>43159</v>
      </c>
      <c r="F18" s="10" t="s">
        <v>31</v>
      </c>
      <c r="G18" s="11"/>
      <c r="H18" s="11"/>
      <c r="I18" s="11">
        <v>338</v>
      </c>
      <c r="J18" s="11">
        <v>35</v>
      </c>
      <c r="K18" s="11"/>
      <c r="L18" s="11"/>
      <c r="M18" s="11">
        <f t="shared" si="4"/>
        <v>373</v>
      </c>
    </row>
    <row r="19" spans="1:13" x14ac:dyDescent="0.3">
      <c r="A19" s="10" t="s">
        <v>28</v>
      </c>
      <c r="B19" s="8" t="s">
        <v>29</v>
      </c>
      <c r="C19" s="9">
        <v>43167</v>
      </c>
      <c r="D19" s="10" t="s">
        <v>183</v>
      </c>
      <c r="E19" s="9">
        <v>43151</v>
      </c>
      <c r="F19" s="10" t="s">
        <v>31</v>
      </c>
      <c r="G19" s="11"/>
      <c r="H19" s="11"/>
      <c r="I19" s="11">
        <f>338+2.4</f>
        <v>340.4</v>
      </c>
      <c r="J19" s="11">
        <v>31</v>
      </c>
      <c r="K19" s="11">
        <v>8.0500000000000007</v>
      </c>
      <c r="L19" s="11"/>
      <c r="M19" s="11">
        <f t="shared" si="4"/>
        <v>379.45</v>
      </c>
    </row>
    <row r="20" spans="1:13" x14ac:dyDescent="0.3">
      <c r="A20" s="10" t="s">
        <v>28</v>
      </c>
      <c r="B20" s="8" t="s">
        <v>29</v>
      </c>
      <c r="C20" s="9">
        <v>43167</v>
      </c>
      <c r="D20" s="10" t="s">
        <v>183</v>
      </c>
      <c r="E20" s="9">
        <v>43117</v>
      </c>
      <c r="F20" s="10" t="s">
        <v>31</v>
      </c>
      <c r="G20" s="11"/>
      <c r="H20" s="11"/>
      <c r="I20" s="11">
        <v>338</v>
      </c>
      <c r="J20" s="11">
        <f>18+14+12+7</f>
        <v>51</v>
      </c>
      <c r="K20" s="11">
        <f>3.59+3.49</f>
        <v>7.08</v>
      </c>
      <c r="L20" s="11"/>
      <c r="M20" s="11">
        <f t="shared" si="4"/>
        <v>396.08</v>
      </c>
    </row>
    <row r="21" spans="1:13" x14ac:dyDescent="0.3">
      <c r="A21" s="10" t="s">
        <v>28</v>
      </c>
      <c r="B21" s="8" t="s">
        <v>29</v>
      </c>
      <c r="C21" s="9">
        <v>43167</v>
      </c>
      <c r="D21" s="10" t="s">
        <v>183</v>
      </c>
      <c r="E21" s="9">
        <v>43124</v>
      </c>
      <c r="F21" s="10" t="s">
        <v>31</v>
      </c>
      <c r="G21" s="11"/>
      <c r="H21" s="11"/>
      <c r="I21" s="11">
        <v>338</v>
      </c>
      <c r="J21" s="11">
        <v>54</v>
      </c>
      <c r="K21" s="11">
        <v>11.58</v>
      </c>
      <c r="L21" s="11"/>
      <c r="M21" s="11">
        <f t="shared" si="4"/>
        <v>403.58</v>
      </c>
    </row>
    <row r="22" spans="1:13" x14ac:dyDescent="0.3">
      <c r="A22" s="10" t="s">
        <v>28</v>
      </c>
      <c r="B22" s="8" t="s">
        <v>29</v>
      </c>
      <c r="C22" s="9">
        <v>43167</v>
      </c>
      <c r="D22" s="10" t="s">
        <v>183</v>
      </c>
      <c r="E22" s="9">
        <v>43129</v>
      </c>
      <c r="F22" s="10" t="s">
        <v>31</v>
      </c>
      <c r="G22" s="11"/>
      <c r="H22" s="11"/>
      <c r="I22" s="11">
        <v>338</v>
      </c>
      <c r="J22" s="11">
        <v>24</v>
      </c>
      <c r="K22" s="11">
        <v>14.23</v>
      </c>
      <c r="L22" s="11"/>
      <c r="M22" s="11">
        <f t="shared" si="4"/>
        <v>376.23</v>
      </c>
    </row>
    <row r="23" spans="1:13" x14ac:dyDescent="0.3">
      <c r="A23" s="10" t="s">
        <v>28</v>
      </c>
      <c r="B23" s="8" t="s">
        <v>29</v>
      </c>
      <c r="C23" s="9">
        <v>43167</v>
      </c>
      <c r="D23" s="10" t="s">
        <v>183</v>
      </c>
      <c r="E23" s="9">
        <v>43136</v>
      </c>
      <c r="F23" s="10" t="s">
        <v>31</v>
      </c>
      <c r="G23" s="11"/>
      <c r="H23" s="11"/>
      <c r="I23" s="11">
        <v>338</v>
      </c>
      <c r="J23" s="11">
        <v>39</v>
      </c>
      <c r="K23" s="11">
        <v>5.78</v>
      </c>
      <c r="L23" s="11"/>
      <c r="M23" s="11">
        <f t="shared" si="4"/>
        <v>382.78</v>
      </c>
    </row>
    <row r="24" spans="1:13" x14ac:dyDescent="0.3">
      <c r="A24" s="10" t="s">
        <v>28</v>
      </c>
      <c r="B24" s="8" t="s">
        <v>29</v>
      </c>
      <c r="C24" s="9">
        <v>43167</v>
      </c>
      <c r="D24" s="10" t="s">
        <v>183</v>
      </c>
      <c r="E24" s="9">
        <v>43144</v>
      </c>
      <c r="F24" s="10" t="s">
        <v>31</v>
      </c>
      <c r="G24" s="11"/>
      <c r="H24" s="11"/>
      <c r="I24" s="11">
        <v>338</v>
      </c>
      <c r="J24" s="11">
        <v>34</v>
      </c>
      <c r="K24" s="11">
        <v>13.7</v>
      </c>
      <c r="L24" s="11"/>
      <c r="M24" s="11">
        <f t="shared" si="4"/>
        <v>385.7</v>
      </c>
    </row>
    <row r="25" spans="1:13" x14ac:dyDescent="0.3">
      <c r="A25" s="10" t="s">
        <v>28</v>
      </c>
      <c r="B25" s="8" t="s">
        <v>29</v>
      </c>
      <c r="C25" s="9">
        <v>43172</v>
      </c>
      <c r="D25" s="10" t="s">
        <v>183</v>
      </c>
      <c r="E25" s="9">
        <v>43112</v>
      </c>
      <c r="F25" s="10" t="s">
        <v>31</v>
      </c>
      <c r="G25" s="11"/>
      <c r="H25" s="11"/>
      <c r="I25" s="11">
        <v>286</v>
      </c>
      <c r="J25" s="11">
        <v>41</v>
      </c>
      <c r="K25" s="11">
        <v>8.0500000000000007</v>
      </c>
      <c r="L25" s="11"/>
      <c r="M25" s="11">
        <f t="shared" si="4"/>
        <v>335.05</v>
      </c>
    </row>
    <row r="26" spans="1:13" x14ac:dyDescent="0.3">
      <c r="A26" s="12" t="s">
        <v>39</v>
      </c>
      <c r="B26" s="13"/>
      <c r="C26" s="14"/>
      <c r="D26" s="15"/>
      <c r="E26" s="16"/>
      <c r="F26" s="13"/>
      <c r="G26" s="17">
        <f t="shared" ref="G26:L26" si="5">SUBTOTAL(9,G12:G25)</f>
        <v>0</v>
      </c>
      <c r="H26" s="17">
        <f t="shared" si="5"/>
        <v>0</v>
      </c>
      <c r="I26" s="17">
        <f t="shared" si="5"/>
        <v>3791.4</v>
      </c>
      <c r="J26" s="17">
        <f t="shared" si="5"/>
        <v>559.18000000000006</v>
      </c>
      <c r="K26" s="17">
        <f t="shared" si="5"/>
        <v>356.75</v>
      </c>
      <c r="L26" s="17">
        <f t="shared" si="5"/>
        <v>0</v>
      </c>
      <c r="M26" s="17">
        <f>SUBTOTAL(9,M12:M25)</f>
        <v>4707.33</v>
      </c>
    </row>
    <row r="27" spans="1:13" x14ac:dyDescent="0.3">
      <c r="A27" s="10" t="s">
        <v>195</v>
      </c>
      <c r="B27" s="8" t="s">
        <v>41</v>
      </c>
      <c r="C27" s="9">
        <v>43182</v>
      </c>
      <c r="D27" s="10" t="s">
        <v>202</v>
      </c>
      <c r="E27" s="9">
        <v>43151</v>
      </c>
      <c r="F27" s="10" t="s">
        <v>203</v>
      </c>
      <c r="G27" s="11"/>
      <c r="H27" s="11"/>
      <c r="I27" s="11">
        <v>141</v>
      </c>
      <c r="J27" s="11"/>
      <c r="K27" s="11"/>
      <c r="L27" s="11"/>
      <c r="M27" s="11">
        <f t="shared" ref="M27" si="6">SUM(G27:L27)</f>
        <v>141</v>
      </c>
    </row>
    <row r="28" spans="1:13" x14ac:dyDescent="0.3">
      <c r="A28" s="12" t="s">
        <v>194</v>
      </c>
      <c r="B28" s="13" t="s">
        <v>41</v>
      </c>
      <c r="C28" s="14"/>
      <c r="D28" s="15"/>
      <c r="E28" s="16"/>
      <c r="F28" s="13"/>
      <c r="G28" s="17">
        <f t="shared" ref="G28:L28" si="7">SUBTOTAL(9,G27:G27)</f>
        <v>0</v>
      </c>
      <c r="H28" s="17">
        <f t="shared" si="7"/>
        <v>0</v>
      </c>
      <c r="I28" s="17">
        <f t="shared" si="7"/>
        <v>141</v>
      </c>
      <c r="J28" s="17">
        <f t="shared" si="7"/>
        <v>0</v>
      </c>
      <c r="K28" s="17">
        <f t="shared" si="7"/>
        <v>0</v>
      </c>
      <c r="L28" s="17">
        <f t="shared" si="7"/>
        <v>0</v>
      </c>
      <c r="M28" s="17">
        <f>SUBTOTAL(9,M27:M27)</f>
        <v>141</v>
      </c>
    </row>
    <row r="29" spans="1:13" x14ac:dyDescent="0.3">
      <c r="A29" s="10" t="s">
        <v>42</v>
      </c>
      <c r="B29" s="8" t="s">
        <v>41</v>
      </c>
      <c r="C29" s="9">
        <v>43153</v>
      </c>
      <c r="D29" s="25" t="s">
        <v>128</v>
      </c>
      <c r="E29" s="9">
        <v>43439</v>
      </c>
      <c r="F29" s="25" t="s">
        <v>108</v>
      </c>
      <c r="G29" s="11"/>
      <c r="H29" s="11"/>
      <c r="I29" s="11">
        <v>-25.6</v>
      </c>
      <c r="J29" s="11"/>
      <c r="K29" s="11"/>
      <c r="L29" s="11"/>
      <c r="M29" s="11">
        <f>SUM(G29:L29)</f>
        <v>-25.6</v>
      </c>
    </row>
    <row r="30" spans="1:13" x14ac:dyDescent="0.3">
      <c r="A30" s="12" t="s">
        <v>50</v>
      </c>
      <c r="B30" s="13"/>
      <c r="C30" s="16"/>
      <c r="D30" s="15"/>
      <c r="E30" s="16"/>
      <c r="F30" s="13"/>
      <c r="G30" s="17">
        <f t="shared" ref="G30:L30" si="8">SUBTOTAL(9,G29:G29)</f>
        <v>0</v>
      </c>
      <c r="H30" s="17">
        <f t="shared" si="8"/>
        <v>0</v>
      </c>
      <c r="I30" s="17">
        <f t="shared" si="8"/>
        <v>-25.6</v>
      </c>
      <c r="J30" s="17">
        <f t="shared" si="8"/>
        <v>0</v>
      </c>
      <c r="K30" s="17">
        <f t="shared" si="8"/>
        <v>0</v>
      </c>
      <c r="L30" s="17">
        <f t="shared" si="8"/>
        <v>0</v>
      </c>
      <c r="M30" s="17">
        <f>SUBTOTAL(9,M29:M29)</f>
        <v>-25.6</v>
      </c>
    </row>
    <row r="31" spans="1:13" x14ac:dyDescent="0.3">
      <c r="A31" s="8" t="s">
        <v>51</v>
      </c>
      <c r="B31" s="8" t="s">
        <v>41</v>
      </c>
      <c r="C31" s="9">
        <v>43153</v>
      </c>
      <c r="D31" s="25" t="s">
        <v>128</v>
      </c>
      <c r="E31" s="9">
        <v>43074</v>
      </c>
      <c r="F31" s="24" t="s">
        <v>54</v>
      </c>
      <c r="G31" s="11"/>
      <c r="H31" s="11"/>
      <c r="I31" s="11">
        <v>-48.3</v>
      </c>
      <c r="J31" s="11"/>
      <c r="K31" s="11"/>
      <c r="L31" s="11"/>
      <c r="M31" s="11">
        <f>SUM(G31:L31)</f>
        <v>-48.3</v>
      </c>
    </row>
    <row r="32" spans="1:13" x14ac:dyDescent="0.3">
      <c r="A32" s="10" t="s">
        <v>51</v>
      </c>
      <c r="B32" s="8" t="s">
        <v>41</v>
      </c>
      <c r="C32" s="9" t="s">
        <v>197</v>
      </c>
      <c r="D32" s="25" t="s">
        <v>186</v>
      </c>
      <c r="E32" s="8">
        <v>43173</v>
      </c>
      <c r="F32" s="24" t="s">
        <v>54</v>
      </c>
      <c r="G32" s="11"/>
      <c r="H32" s="11"/>
      <c r="I32" s="11">
        <f>24.6+24.6</f>
        <v>49.2</v>
      </c>
      <c r="J32" s="11"/>
      <c r="K32" s="11">
        <f>103.85</f>
        <v>103.85</v>
      </c>
      <c r="L32" s="11"/>
      <c r="M32" s="11">
        <f t="shared" ref="M32:M39" si="9">SUM(G32:L32)</f>
        <v>153.05000000000001</v>
      </c>
    </row>
    <row r="33" spans="1:17" x14ac:dyDescent="0.3">
      <c r="A33" s="10" t="s">
        <v>51</v>
      </c>
      <c r="B33" s="8" t="s">
        <v>41</v>
      </c>
      <c r="C33" s="9">
        <v>43182</v>
      </c>
      <c r="D33" s="25" t="s">
        <v>174</v>
      </c>
      <c r="E33" s="8">
        <v>43215</v>
      </c>
      <c r="F33" s="24" t="s">
        <v>54</v>
      </c>
      <c r="G33" s="11"/>
      <c r="H33" s="11"/>
      <c r="I33" s="11">
        <f>56.2+56.2</f>
        <v>112.4</v>
      </c>
      <c r="J33" s="11"/>
      <c r="K33" s="11"/>
      <c r="L33" s="11"/>
      <c r="M33" s="11">
        <f t="shared" si="9"/>
        <v>112.4</v>
      </c>
    </row>
    <row r="34" spans="1:17" x14ac:dyDescent="0.3">
      <c r="A34" s="10" t="s">
        <v>51</v>
      </c>
      <c r="B34" s="8" t="s">
        <v>41</v>
      </c>
      <c r="C34" s="9">
        <v>43182</v>
      </c>
      <c r="D34" s="25" t="s">
        <v>174</v>
      </c>
      <c r="E34" s="8">
        <v>43181</v>
      </c>
      <c r="F34" s="24" t="s">
        <v>54</v>
      </c>
      <c r="G34" s="11"/>
      <c r="H34" s="11"/>
      <c r="I34" s="11">
        <v>56.2</v>
      </c>
      <c r="J34" s="11"/>
      <c r="K34" s="11"/>
      <c r="L34" s="11"/>
      <c r="M34" s="11">
        <f t="shared" si="9"/>
        <v>56.2</v>
      </c>
    </row>
    <row r="35" spans="1:17" x14ac:dyDescent="0.3">
      <c r="A35" s="10" t="s">
        <v>51</v>
      </c>
      <c r="B35" s="8" t="s">
        <v>41</v>
      </c>
      <c r="C35" s="9">
        <v>43182</v>
      </c>
      <c r="D35" s="25" t="s">
        <v>105</v>
      </c>
      <c r="E35" s="8">
        <v>43229</v>
      </c>
      <c r="F35" s="24" t="s">
        <v>54</v>
      </c>
      <c r="G35" s="11"/>
      <c r="H35" s="11"/>
      <c r="I35" s="11">
        <v>56.2</v>
      </c>
      <c r="J35" s="11"/>
      <c r="K35" s="11"/>
      <c r="L35" s="11"/>
      <c r="M35" s="11">
        <f t="shared" si="9"/>
        <v>56.2</v>
      </c>
    </row>
    <row r="36" spans="1:17" x14ac:dyDescent="0.3">
      <c r="A36" s="10" t="s">
        <v>51</v>
      </c>
      <c r="B36" s="8" t="s">
        <v>41</v>
      </c>
      <c r="C36" s="9">
        <v>43115</v>
      </c>
      <c r="D36" s="25" t="s">
        <v>174</v>
      </c>
      <c r="E36" s="8">
        <v>43153</v>
      </c>
      <c r="F36" s="24" t="s">
        <v>54</v>
      </c>
      <c r="G36" s="11"/>
      <c r="H36" s="11"/>
      <c r="I36" s="11">
        <v>64.3</v>
      </c>
      <c r="J36" s="11"/>
      <c r="K36" s="11"/>
      <c r="L36" s="11"/>
      <c r="M36" s="11">
        <f t="shared" si="9"/>
        <v>64.3</v>
      </c>
    </row>
    <row r="37" spans="1:17" x14ac:dyDescent="0.3">
      <c r="A37" s="10" t="s">
        <v>51</v>
      </c>
      <c r="B37" s="8" t="s">
        <v>41</v>
      </c>
      <c r="C37" s="9">
        <v>43115</v>
      </c>
      <c r="D37" s="25" t="s">
        <v>128</v>
      </c>
      <c r="E37" s="8">
        <v>43165</v>
      </c>
      <c r="F37" s="24" t="s">
        <v>54</v>
      </c>
      <c r="G37" s="11"/>
      <c r="H37" s="11"/>
      <c r="I37" s="11">
        <v>64.3</v>
      </c>
      <c r="J37" s="11"/>
      <c r="K37" s="11"/>
      <c r="L37" s="11"/>
      <c r="M37" s="11">
        <f t="shared" si="9"/>
        <v>64.3</v>
      </c>
    </row>
    <row r="38" spans="1:17" x14ac:dyDescent="0.3">
      <c r="A38" s="10" t="s">
        <v>51</v>
      </c>
      <c r="B38" s="8" t="s">
        <v>41</v>
      </c>
      <c r="C38" s="9">
        <v>43115</v>
      </c>
      <c r="D38" s="25" t="s">
        <v>204</v>
      </c>
      <c r="E38" s="8">
        <v>43131</v>
      </c>
      <c r="F38" s="24" t="s">
        <v>54</v>
      </c>
      <c r="G38" s="11"/>
      <c r="H38" s="11"/>
      <c r="I38" s="11">
        <v>64.3</v>
      </c>
      <c r="J38" s="11"/>
      <c r="K38" s="11"/>
      <c r="L38" s="11"/>
      <c r="M38" s="11">
        <f t="shared" si="9"/>
        <v>64.3</v>
      </c>
    </row>
    <row r="39" spans="1:17" x14ac:dyDescent="0.3">
      <c r="A39" s="10" t="s">
        <v>51</v>
      </c>
      <c r="B39" s="8" t="s">
        <v>41</v>
      </c>
      <c r="C39" s="9">
        <v>43115</v>
      </c>
      <c r="D39" s="25" t="s">
        <v>105</v>
      </c>
      <c r="E39" s="8">
        <v>43125</v>
      </c>
      <c r="F39" s="24" t="s">
        <v>54</v>
      </c>
      <c r="G39" s="11"/>
      <c r="H39" s="11"/>
      <c r="I39" s="11">
        <f>39+39</f>
        <v>78</v>
      </c>
      <c r="J39" s="11"/>
      <c r="K39" s="11"/>
      <c r="L39" s="11"/>
      <c r="M39" s="11">
        <f t="shared" si="9"/>
        <v>78</v>
      </c>
    </row>
    <row r="40" spans="1:17" x14ac:dyDescent="0.3">
      <c r="A40" s="12" t="s">
        <v>60</v>
      </c>
      <c r="B40" s="13"/>
      <c r="C40" s="16"/>
      <c r="D40" s="15"/>
      <c r="E40" s="16"/>
      <c r="F40" s="13"/>
      <c r="G40" s="17">
        <f t="shared" ref="G40:L40" si="10">SUBTOTAL(9,G31:G39)</f>
        <v>0</v>
      </c>
      <c r="H40" s="17">
        <f t="shared" si="10"/>
        <v>0</v>
      </c>
      <c r="I40" s="17">
        <f t="shared" si="10"/>
        <v>496.6</v>
      </c>
      <c r="J40" s="17">
        <f t="shared" si="10"/>
        <v>0</v>
      </c>
      <c r="K40" s="17">
        <f t="shared" si="10"/>
        <v>103.85</v>
      </c>
      <c r="L40" s="17">
        <f t="shared" si="10"/>
        <v>0</v>
      </c>
      <c r="M40" s="17">
        <f>SUBTOTAL(9,M31:M39)</f>
        <v>600.45000000000005</v>
      </c>
    </row>
    <row r="41" spans="1:17" x14ac:dyDescent="0.3">
      <c r="A41" s="10" t="s">
        <v>61</v>
      </c>
      <c r="B41" s="10" t="s">
        <v>41</v>
      </c>
      <c r="C41" s="26">
        <v>43136</v>
      </c>
      <c r="D41" s="25" t="s">
        <v>185</v>
      </c>
      <c r="E41" s="9">
        <v>43124</v>
      </c>
      <c r="F41" s="25" t="s">
        <v>114</v>
      </c>
      <c r="G41" s="11"/>
      <c r="H41" s="11"/>
      <c r="I41" s="11">
        <v>71.3</v>
      </c>
      <c r="J41" s="11">
        <v>29.2</v>
      </c>
      <c r="K41" s="11"/>
      <c r="L41" s="11"/>
      <c r="M41" s="11">
        <f>SUM(G41:L41)</f>
        <v>100.5</v>
      </c>
      <c r="Q41" s="27"/>
    </row>
    <row r="42" spans="1:17" x14ac:dyDescent="0.3">
      <c r="A42" s="10" t="s">
        <v>61</v>
      </c>
      <c r="B42" s="10"/>
      <c r="C42" s="26">
        <v>43140</v>
      </c>
      <c r="D42" s="25" t="s">
        <v>63</v>
      </c>
      <c r="E42" s="9">
        <v>43136</v>
      </c>
      <c r="F42" s="25" t="s">
        <v>114</v>
      </c>
      <c r="G42" s="11"/>
      <c r="H42" s="11"/>
      <c r="I42" s="11">
        <v>71.3</v>
      </c>
      <c r="J42" s="11">
        <v>29.2</v>
      </c>
      <c r="K42" s="11"/>
      <c r="L42" s="11"/>
      <c r="M42" s="11">
        <f t="shared" ref="M42:M43" si="11">SUM(G42:L42)</f>
        <v>100.5</v>
      </c>
      <c r="Q42" s="27"/>
    </row>
    <row r="43" spans="1:17" x14ac:dyDescent="0.3">
      <c r="A43" s="10" t="s">
        <v>61</v>
      </c>
      <c r="B43" s="10"/>
      <c r="C43" s="26">
        <v>43172</v>
      </c>
      <c r="D43" s="25" t="s">
        <v>76</v>
      </c>
      <c r="E43" s="9">
        <v>43167</v>
      </c>
      <c r="F43" s="25" t="s">
        <v>114</v>
      </c>
      <c r="G43" s="11"/>
      <c r="H43" s="11"/>
      <c r="I43" s="11">
        <v>71.3</v>
      </c>
      <c r="J43" s="11">
        <v>27.4</v>
      </c>
      <c r="K43" s="11"/>
      <c r="L43" s="11"/>
      <c r="M43" s="11">
        <f t="shared" si="11"/>
        <v>98.699999999999989</v>
      </c>
      <c r="Q43" s="27"/>
    </row>
    <row r="44" spans="1:17" x14ac:dyDescent="0.3">
      <c r="A44" s="12" t="s">
        <v>64</v>
      </c>
      <c r="B44" s="13"/>
      <c r="C44" s="14"/>
      <c r="D44" s="15"/>
      <c r="E44" s="16"/>
      <c r="F44" s="13"/>
      <c r="G44" s="17">
        <f t="shared" ref="G44:L44" si="12">SUBTOTAL(9,G41:G43)</f>
        <v>0</v>
      </c>
      <c r="H44" s="17">
        <f t="shared" si="12"/>
        <v>0</v>
      </c>
      <c r="I44" s="17">
        <f t="shared" si="12"/>
        <v>213.89999999999998</v>
      </c>
      <c r="J44" s="17">
        <f t="shared" si="12"/>
        <v>85.8</v>
      </c>
      <c r="K44" s="17">
        <f t="shared" si="12"/>
        <v>0</v>
      </c>
      <c r="L44" s="17">
        <f t="shared" si="12"/>
        <v>0</v>
      </c>
      <c r="M44" s="17">
        <f>SUBTOTAL(9,M41:M43)</f>
        <v>299.7</v>
      </c>
      <c r="Q44" s="27"/>
    </row>
    <row r="45" spans="1:17" x14ac:dyDescent="0.3">
      <c r="A45" s="18" t="s">
        <v>65</v>
      </c>
      <c r="B45" s="19" t="s">
        <v>41</v>
      </c>
      <c r="C45" s="20"/>
      <c r="D45" s="21"/>
      <c r="E45" s="28"/>
      <c r="F45" s="19"/>
      <c r="G45" s="23"/>
      <c r="H45" s="23"/>
      <c r="I45" s="23"/>
      <c r="J45" s="23"/>
      <c r="K45" s="23"/>
      <c r="L45" s="23"/>
      <c r="M45" s="23">
        <v>0</v>
      </c>
    </row>
    <row r="46" spans="1:17" x14ac:dyDescent="0.3">
      <c r="A46" s="10" t="s">
        <v>66</v>
      </c>
      <c r="B46" s="10" t="s">
        <v>41</v>
      </c>
      <c r="C46" s="26">
        <v>43140</v>
      </c>
      <c r="D46" s="25" t="s">
        <v>185</v>
      </c>
      <c r="E46" s="9">
        <v>43054</v>
      </c>
      <c r="F46" s="11"/>
      <c r="G46" s="11"/>
      <c r="H46" s="11"/>
      <c r="I46" s="11"/>
      <c r="J46" s="11">
        <v>16.5</v>
      </c>
      <c r="K46" s="11"/>
      <c r="L46" s="11"/>
      <c r="M46" s="11">
        <f>SUM(G46:L46)</f>
        <v>16.5</v>
      </c>
    </row>
    <row r="47" spans="1:17" x14ac:dyDescent="0.3">
      <c r="A47" s="10" t="s">
        <v>66</v>
      </c>
      <c r="B47" s="10" t="s">
        <v>41</v>
      </c>
      <c r="C47" s="9">
        <v>43151</v>
      </c>
      <c r="D47" s="25" t="s">
        <v>174</v>
      </c>
      <c r="E47" s="9">
        <v>43083</v>
      </c>
      <c r="F47" s="11" t="s">
        <v>69</v>
      </c>
      <c r="G47" s="11"/>
      <c r="H47" s="11"/>
      <c r="I47" s="11"/>
      <c r="J47" s="11"/>
      <c r="K47" s="11"/>
      <c r="L47" s="11">
        <v>100.45</v>
      </c>
      <c r="M47" s="11">
        <f t="shared" ref="M47:M49" si="13">SUM(G47:L47)</f>
        <v>100.45</v>
      </c>
    </row>
    <row r="48" spans="1:17" x14ac:dyDescent="0.3">
      <c r="A48" s="10" t="s">
        <v>66</v>
      </c>
      <c r="B48" s="10" t="s">
        <v>41</v>
      </c>
      <c r="C48" s="9" t="s">
        <v>198</v>
      </c>
      <c r="D48" s="26" t="s">
        <v>185</v>
      </c>
      <c r="E48" s="9">
        <v>43124</v>
      </c>
      <c r="F48" s="11" t="s">
        <v>115</v>
      </c>
      <c r="G48" s="11"/>
      <c r="H48" s="11"/>
      <c r="I48" s="11">
        <f>168.5+363.7</f>
        <v>532.20000000000005</v>
      </c>
      <c r="J48" s="11">
        <v>15.5</v>
      </c>
      <c r="K48" s="11"/>
      <c r="L48" s="11"/>
      <c r="M48" s="11">
        <f t="shared" si="13"/>
        <v>547.70000000000005</v>
      </c>
    </row>
    <row r="49" spans="1:13" x14ac:dyDescent="0.3">
      <c r="A49" s="10" t="s">
        <v>66</v>
      </c>
      <c r="B49" s="10" t="s">
        <v>41</v>
      </c>
      <c r="C49" s="9">
        <v>43182</v>
      </c>
      <c r="D49" s="26" t="s">
        <v>186</v>
      </c>
      <c r="E49" s="9">
        <v>43173</v>
      </c>
      <c r="F49" s="11" t="s">
        <v>115</v>
      </c>
      <c r="G49" s="11"/>
      <c r="H49" s="11"/>
      <c r="I49" s="11">
        <v>103</v>
      </c>
      <c r="J49" s="11"/>
      <c r="K49" s="11">
        <v>103.85</v>
      </c>
      <c r="L49" s="11"/>
      <c r="M49" s="11">
        <f t="shared" si="13"/>
        <v>206.85</v>
      </c>
    </row>
    <row r="50" spans="1:13" x14ac:dyDescent="0.3">
      <c r="A50" s="12" t="s">
        <v>71</v>
      </c>
      <c r="B50" s="13"/>
      <c r="C50" s="14"/>
      <c r="D50" s="15"/>
      <c r="E50" s="16"/>
      <c r="F50" s="13"/>
      <c r="G50" s="17">
        <f t="shared" ref="G50:L50" si="14">SUBTOTAL(9,G46:G49)</f>
        <v>0</v>
      </c>
      <c r="H50" s="17">
        <f t="shared" si="14"/>
        <v>0</v>
      </c>
      <c r="I50" s="17">
        <f t="shared" si="14"/>
        <v>635.20000000000005</v>
      </c>
      <c r="J50" s="17">
        <f t="shared" si="14"/>
        <v>32</v>
      </c>
      <c r="K50" s="17">
        <f t="shared" si="14"/>
        <v>103.85</v>
      </c>
      <c r="L50" s="17">
        <f t="shared" si="14"/>
        <v>100.45</v>
      </c>
      <c r="M50" s="17">
        <f>SUBTOTAL(9,M46:M49)</f>
        <v>871.50000000000011</v>
      </c>
    </row>
    <row r="51" spans="1:13" x14ac:dyDescent="0.3">
      <c r="A51" s="10" t="s">
        <v>72</v>
      </c>
      <c r="B51" s="10" t="s">
        <v>41</v>
      </c>
      <c r="C51" s="9">
        <v>43152</v>
      </c>
      <c r="D51" s="25" t="s">
        <v>185</v>
      </c>
      <c r="E51" s="9">
        <v>43124</v>
      </c>
      <c r="F51" s="11" t="s">
        <v>75</v>
      </c>
      <c r="G51" s="11"/>
      <c r="H51" s="11"/>
      <c r="I51" s="11">
        <v>88.2</v>
      </c>
      <c r="J51" s="11"/>
      <c r="K51" s="11"/>
      <c r="L51" s="11"/>
      <c r="M51" s="11">
        <f t="shared" ref="M51:M53" si="15">SUM(G51:L51)</f>
        <v>88.2</v>
      </c>
    </row>
    <row r="52" spans="1:13" x14ac:dyDescent="0.3">
      <c r="A52" s="10" t="s">
        <v>72</v>
      </c>
      <c r="B52" s="10" t="s">
        <v>41</v>
      </c>
      <c r="C52" s="9">
        <v>43158</v>
      </c>
      <c r="D52" s="26" t="s">
        <v>76</v>
      </c>
      <c r="E52" s="9">
        <v>43111</v>
      </c>
      <c r="F52" s="11" t="s">
        <v>75</v>
      </c>
      <c r="G52" s="11"/>
      <c r="H52" s="11"/>
      <c r="I52" s="11">
        <v>88.2</v>
      </c>
      <c r="J52" s="11"/>
      <c r="K52" s="11"/>
      <c r="L52" s="11"/>
      <c r="M52" s="11">
        <f t="shared" si="15"/>
        <v>88.2</v>
      </c>
    </row>
    <row r="53" spans="1:13" x14ac:dyDescent="0.3">
      <c r="A53" s="10" t="s">
        <v>72</v>
      </c>
      <c r="B53" s="10" t="s">
        <v>41</v>
      </c>
      <c r="C53" s="9">
        <v>43153</v>
      </c>
      <c r="D53" s="26" t="s">
        <v>186</v>
      </c>
      <c r="E53" s="9">
        <v>43173</v>
      </c>
      <c r="F53" s="11" t="s">
        <v>75</v>
      </c>
      <c r="G53" s="11"/>
      <c r="H53" s="11"/>
      <c r="I53" s="11"/>
      <c r="J53" s="11"/>
      <c r="K53" s="11">
        <v>103.85</v>
      </c>
      <c r="L53" s="11"/>
      <c r="M53" s="11">
        <f t="shared" si="15"/>
        <v>103.85</v>
      </c>
    </row>
    <row r="54" spans="1:13" x14ac:dyDescent="0.3">
      <c r="A54" s="12" t="s">
        <v>78</v>
      </c>
      <c r="B54" s="13" t="s">
        <v>41</v>
      </c>
      <c r="C54" s="14"/>
      <c r="D54" s="15"/>
      <c r="E54" s="16"/>
      <c r="F54" s="13"/>
      <c r="G54" s="17">
        <f t="shared" ref="G54:L54" si="16">SUBTOTAL(9,G51:G53)</f>
        <v>0</v>
      </c>
      <c r="H54" s="17">
        <f t="shared" si="16"/>
        <v>0</v>
      </c>
      <c r="I54" s="17">
        <f t="shared" si="16"/>
        <v>176.4</v>
      </c>
      <c r="J54" s="17">
        <f t="shared" si="16"/>
        <v>0</v>
      </c>
      <c r="K54" s="17">
        <f t="shared" si="16"/>
        <v>103.85</v>
      </c>
      <c r="L54" s="17">
        <f t="shared" si="16"/>
        <v>0</v>
      </c>
      <c r="M54" s="17">
        <f>SUBTOTAL(9,M51:M53)</f>
        <v>280.25</v>
      </c>
    </row>
    <row r="55" spans="1:13" x14ac:dyDescent="0.3">
      <c r="A55" s="10" t="s">
        <v>136</v>
      </c>
      <c r="B55" s="10" t="s">
        <v>41</v>
      </c>
      <c r="C55" s="9">
        <v>43186</v>
      </c>
      <c r="D55" s="26" t="s">
        <v>186</v>
      </c>
      <c r="E55" s="9" t="s">
        <v>187</v>
      </c>
      <c r="F55" s="11" t="s">
        <v>188</v>
      </c>
      <c r="G55" s="11"/>
      <c r="H55" s="11"/>
      <c r="I55" s="11">
        <v>180.5</v>
      </c>
      <c r="J55" s="11"/>
      <c r="K55" s="11"/>
      <c r="L55" s="11"/>
      <c r="M55" s="11">
        <f>SUM(G55:L55)</f>
        <v>180.5</v>
      </c>
    </row>
    <row r="56" spans="1:13" x14ac:dyDescent="0.3">
      <c r="A56" s="10" t="s">
        <v>136</v>
      </c>
      <c r="B56" s="10" t="s">
        <v>41</v>
      </c>
      <c r="C56" s="9">
        <v>43186</v>
      </c>
      <c r="D56" s="26" t="s">
        <v>105</v>
      </c>
      <c r="E56" s="9">
        <v>43124</v>
      </c>
      <c r="F56" s="11" t="s">
        <v>188</v>
      </c>
      <c r="G56" s="11"/>
      <c r="H56" s="11"/>
      <c r="I56" s="11">
        <v>172.25</v>
      </c>
      <c r="J56" s="11"/>
      <c r="K56" s="11"/>
      <c r="L56" s="11"/>
      <c r="M56" s="11">
        <f t="shared" ref="M56" si="17">SUM(G56:L56)</f>
        <v>172.25</v>
      </c>
    </row>
    <row r="57" spans="1:13" x14ac:dyDescent="0.3">
      <c r="A57" s="12" t="s">
        <v>164</v>
      </c>
      <c r="B57" s="13"/>
      <c r="C57" s="14"/>
      <c r="D57" s="15"/>
      <c r="E57" s="16"/>
      <c r="F57" s="13"/>
      <c r="G57" s="17">
        <f t="shared" ref="G57:L57" si="18">SUBTOTAL(9,G55:G56)</f>
        <v>0</v>
      </c>
      <c r="H57" s="17">
        <f t="shared" si="18"/>
        <v>0</v>
      </c>
      <c r="I57" s="17">
        <f t="shared" si="18"/>
        <v>352.75</v>
      </c>
      <c r="J57" s="17">
        <f t="shared" si="18"/>
        <v>0</v>
      </c>
      <c r="K57" s="17">
        <f t="shared" si="18"/>
        <v>0</v>
      </c>
      <c r="L57" s="17">
        <f t="shared" si="18"/>
        <v>0</v>
      </c>
      <c r="M57" s="17">
        <f>SUBTOTAL(9,M55:M56)</f>
        <v>352.75</v>
      </c>
    </row>
    <row r="58" spans="1:13" x14ac:dyDescent="0.3">
      <c r="A58" s="10" t="s">
        <v>117</v>
      </c>
      <c r="B58" s="10" t="s">
        <v>41</v>
      </c>
      <c r="C58" s="26">
        <v>43180</v>
      </c>
      <c r="D58" s="26" t="s">
        <v>189</v>
      </c>
      <c r="E58" s="9">
        <v>43133</v>
      </c>
      <c r="F58" s="11" t="s">
        <v>141</v>
      </c>
      <c r="G58" s="11"/>
      <c r="H58" s="11"/>
      <c r="I58" s="11">
        <v>75.7</v>
      </c>
      <c r="J58" s="11">
        <v>5.7</v>
      </c>
      <c r="K58" s="11"/>
      <c r="L58" s="11"/>
      <c r="M58" s="11">
        <f>SUM(G58:L58)</f>
        <v>81.400000000000006</v>
      </c>
    </row>
    <row r="59" spans="1:13" x14ac:dyDescent="0.3">
      <c r="A59" s="10" t="s">
        <v>117</v>
      </c>
      <c r="B59" s="10" t="s">
        <v>41</v>
      </c>
      <c r="C59" s="26">
        <v>43180</v>
      </c>
      <c r="D59" s="26" t="s">
        <v>76</v>
      </c>
      <c r="E59" s="9">
        <v>43167</v>
      </c>
      <c r="F59" s="11" t="s">
        <v>69</v>
      </c>
      <c r="G59" s="11"/>
      <c r="H59" s="11"/>
      <c r="I59" s="11"/>
      <c r="J59" s="11"/>
      <c r="K59" s="11"/>
      <c r="L59" s="11">
        <v>19.739999999999998</v>
      </c>
      <c r="M59" s="11">
        <f t="shared" ref="M59:M65" si="19">SUM(G59:L59)</f>
        <v>19.739999999999998</v>
      </c>
    </row>
    <row r="60" spans="1:13" x14ac:dyDescent="0.3">
      <c r="A60" s="10" t="s">
        <v>117</v>
      </c>
      <c r="B60" s="10" t="s">
        <v>41</v>
      </c>
      <c r="C60" s="26">
        <v>43180</v>
      </c>
      <c r="D60" s="26" t="s">
        <v>76</v>
      </c>
      <c r="E60" s="9">
        <v>43111</v>
      </c>
      <c r="F60" s="11" t="s">
        <v>69</v>
      </c>
      <c r="G60" s="11"/>
      <c r="H60" s="11"/>
      <c r="I60" s="11"/>
      <c r="J60" s="11"/>
      <c r="K60" s="11"/>
      <c r="L60" s="11">
        <v>27.56</v>
      </c>
      <c r="M60" s="11">
        <f t="shared" si="19"/>
        <v>27.56</v>
      </c>
    </row>
    <row r="61" spans="1:13" x14ac:dyDescent="0.3">
      <c r="A61" s="10" t="s">
        <v>117</v>
      </c>
      <c r="B61" s="10" t="s">
        <v>41</v>
      </c>
      <c r="C61" s="26">
        <v>43180</v>
      </c>
      <c r="D61" s="26" t="s">
        <v>190</v>
      </c>
      <c r="E61" s="9">
        <v>43144</v>
      </c>
      <c r="F61" s="11" t="s">
        <v>141</v>
      </c>
      <c r="G61" s="11"/>
      <c r="H61" s="11"/>
      <c r="I61" s="11">
        <v>75.7</v>
      </c>
      <c r="J61" s="11">
        <f>5.7+8</f>
        <v>13.7</v>
      </c>
      <c r="K61" s="11">
        <v>0</v>
      </c>
      <c r="L61" s="11"/>
      <c r="M61" s="11">
        <f t="shared" si="19"/>
        <v>89.4</v>
      </c>
    </row>
    <row r="62" spans="1:13" x14ac:dyDescent="0.3">
      <c r="A62" s="10" t="s">
        <v>117</v>
      </c>
      <c r="B62" s="10" t="s">
        <v>41</v>
      </c>
      <c r="C62" s="26">
        <v>43180</v>
      </c>
      <c r="D62" s="26" t="s">
        <v>174</v>
      </c>
      <c r="E62" s="9">
        <v>43448</v>
      </c>
      <c r="F62" s="11" t="s">
        <v>69</v>
      </c>
      <c r="G62" s="11"/>
      <c r="H62" s="11"/>
      <c r="I62" s="11"/>
      <c r="J62" s="11"/>
      <c r="K62" s="11"/>
      <c r="L62" s="11">
        <v>34.74</v>
      </c>
      <c r="M62" s="11">
        <f t="shared" si="19"/>
        <v>34.74</v>
      </c>
    </row>
    <row r="63" spans="1:13" x14ac:dyDescent="0.3">
      <c r="A63" s="10" t="s">
        <v>117</v>
      </c>
      <c r="B63" s="10" t="s">
        <v>41</v>
      </c>
      <c r="C63" s="26">
        <v>43180</v>
      </c>
      <c r="D63" s="26" t="s">
        <v>174</v>
      </c>
      <c r="E63" s="9">
        <v>43153</v>
      </c>
      <c r="F63" s="11" t="s">
        <v>69</v>
      </c>
      <c r="G63" s="11"/>
      <c r="H63" s="11"/>
      <c r="I63" s="11"/>
      <c r="J63" s="11"/>
      <c r="K63" s="11"/>
      <c r="L63" s="11">
        <v>22.38</v>
      </c>
      <c r="M63" s="11">
        <f t="shared" si="19"/>
        <v>22.38</v>
      </c>
    </row>
    <row r="64" spans="1:13" x14ac:dyDescent="0.3">
      <c r="A64" s="10" t="s">
        <v>117</v>
      </c>
      <c r="B64" s="10" t="s">
        <v>41</v>
      </c>
      <c r="C64" s="26">
        <v>43180</v>
      </c>
      <c r="D64" s="26" t="s">
        <v>174</v>
      </c>
      <c r="E64" s="9">
        <v>43125</v>
      </c>
      <c r="F64" s="11" t="s">
        <v>69</v>
      </c>
      <c r="G64" s="11"/>
      <c r="H64" s="11"/>
      <c r="I64" s="11"/>
      <c r="J64" s="11"/>
      <c r="K64" s="11"/>
      <c r="L64" s="11">
        <v>33.299999999999997</v>
      </c>
      <c r="M64" s="11">
        <f t="shared" si="19"/>
        <v>33.299999999999997</v>
      </c>
    </row>
    <row r="65" spans="1:18" x14ac:dyDescent="0.3">
      <c r="A65" s="10" t="s">
        <v>117</v>
      </c>
      <c r="B65" s="10" t="s">
        <v>41</v>
      </c>
      <c r="C65" s="9" t="s">
        <v>200</v>
      </c>
      <c r="D65" s="26" t="s">
        <v>190</v>
      </c>
      <c r="E65" s="9">
        <v>43158</v>
      </c>
      <c r="F65" s="11" t="s">
        <v>191</v>
      </c>
      <c r="G65" s="11"/>
      <c r="H65" s="11"/>
      <c r="I65" s="11">
        <v>103.1</v>
      </c>
      <c r="J65" s="11">
        <v>5.7</v>
      </c>
      <c r="K65" s="11">
        <f>17.52+50.6</f>
        <v>68.12</v>
      </c>
      <c r="L65" s="11"/>
      <c r="M65" s="11">
        <f t="shared" si="19"/>
        <v>176.92000000000002</v>
      </c>
    </row>
    <row r="66" spans="1:18" x14ac:dyDescent="0.3">
      <c r="A66" s="12" t="s">
        <v>120</v>
      </c>
      <c r="B66" s="13"/>
      <c r="C66" s="14"/>
      <c r="D66" s="15"/>
      <c r="E66" s="16"/>
      <c r="F66" s="13"/>
      <c r="G66" s="17">
        <f t="shared" ref="G66:L66" si="20">SUBTOTAL(9,G58:G65)</f>
        <v>0</v>
      </c>
      <c r="H66" s="17">
        <f t="shared" si="20"/>
        <v>0</v>
      </c>
      <c r="I66" s="17">
        <f t="shared" si="20"/>
        <v>254.5</v>
      </c>
      <c r="J66" s="17">
        <f t="shared" si="20"/>
        <v>25.099999999999998</v>
      </c>
      <c r="K66" s="17">
        <f t="shared" si="20"/>
        <v>68.12</v>
      </c>
      <c r="L66" s="17">
        <f t="shared" si="20"/>
        <v>137.71999999999997</v>
      </c>
      <c r="M66" s="17">
        <f>SUBTOTAL(9,M58:M65)</f>
        <v>485.44000000000005</v>
      </c>
    </row>
    <row r="67" spans="1:18" x14ac:dyDescent="0.3">
      <c r="A67" s="10" t="s">
        <v>81</v>
      </c>
      <c r="B67" s="10" t="s">
        <v>41</v>
      </c>
      <c r="C67" s="26">
        <v>43136</v>
      </c>
      <c r="D67" s="26" t="s">
        <v>105</v>
      </c>
      <c r="E67" s="9">
        <v>43054</v>
      </c>
      <c r="F67" s="11" t="s">
        <v>83</v>
      </c>
      <c r="G67" s="11"/>
      <c r="H67" s="11"/>
      <c r="I67" s="11">
        <v>57.2</v>
      </c>
      <c r="J67" s="11"/>
      <c r="K67" s="11"/>
      <c r="L67" s="11"/>
      <c r="M67" s="11">
        <f t="shared" ref="M67:M69" si="21">SUM(G67:L67)</f>
        <v>57.2</v>
      </c>
    </row>
    <row r="68" spans="1:18" x14ac:dyDescent="0.3">
      <c r="A68" s="10" t="s">
        <v>81</v>
      </c>
      <c r="B68" s="10" t="s">
        <v>41</v>
      </c>
      <c r="C68" s="9">
        <v>43140</v>
      </c>
      <c r="D68" s="26" t="s">
        <v>105</v>
      </c>
      <c r="E68" s="9">
        <v>43124</v>
      </c>
      <c r="F68" s="11" t="s">
        <v>83</v>
      </c>
      <c r="G68" s="11"/>
      <c r="H68" s="11"/>
      <c r="I68" s="11">
        <v>34.299999999999997</v>
      </c>
      <c r="J68" s="11"/>
      <c r="K68" s="11"/>
      <c r="L68" s="11"/>
      <c r="M68" s="11">
        <f t="shared" si="21"/>
        <v>34.299999999999997</v>
      </c>
    </row>
    <row r="69" spans="1:18" x14ac:dyDescent="0.3">
      <c r="A69" s="10" t="s">
        <v>81</v>
      </c>
      <c r="B69" s="10" t="s">
        <v>41</v>
      </c>
      <c r="C69" s="26">
        <v>43151</v>
      </c>
      <c r="D69" s="26" t="s">
        <v>193</v>
      </c>
      <c r="E69" s="9">
        <v>43131</v>
      </c>
      <c r="F69" s="11" t="s">
        <v>83</v>
      </c>
      <c r="G69" s="11"/>
      <c r="H69" s="11"/>
      <c r="I69" s="11">
        <v>22.65</v>
      </c>
      <c r="J69" s="11">
        <v>8</v>
      </c>
      <c r="K69" s="11"/>
      <c r="L69" s="11"/>
      <c r="M69" s="11">
        <f t="shared" si="21"/>
        <v>30.65</v>
      </c>
    </row>
    <row r="70" spans="1:18" x14ac:dyDescent="0.3">
      <c r="A70" s="12" t="s">
        <v>192</v>
      </c>
      <c r="B70" s="13" t="s">
        <v>41</v>
      </c>
      <c r="C70" s="14"/>
      <c r="D70" s="15"/>
      <c r="E70" s="16"/>
      <c r="F70" s="13"/>
      <c r="G70" s="17">
        <f t="shared" ref="G70:L70" si="22">SUBTOTAL(9,G67:G69)</f>
        <v>0</v>
      </c>
      <c r="H70" s="17">
        <f t="shared" si="22"/>
        <v>0</v>
      </c>
      <c r="I70" s="17">
        <f t="shared" si="22"/>
        <v>114.15</v>
      </c>
      <c r="J70" s="17">
        <f t="shared" si="22"/>
        <v>8</v>
      </c>
      <c r="K70" s="17">
        <f t="shared" si="22"/>
        <v>0</v>
      </c>
      <c r="L70" s="17">
        <f t="shared" si="22"/>
        <v>0</v>
      </c>
      <c r="M70" s="17">
        <f>SUBTOTAL(9,M67:M69)</f>
        <v>122.15</v>
      </c>
    </row>
    <row r="71" spans="1:18" ht="17.25" thickBot="1" x14ac:dyDescent="0.35">
      <c r="A71" s="29"/>
      <c r="B71" s="29"/>
      <c r="C71" s="30"/>
      <c r="D71" s="29"/>
      <c r="E71" s="29"/>
      <c r="F71" s="31"/>
      <c r="G71" s="32">
        <f t="shared" ref="G71:M71" si="23">SUBTOTAL(9,G3:G70)</f>
        <v>232.04</v>
      </c>
      <c r="H71" s="32">
        <f t="shared" si="23"/>
        <v>0</v>
      </c>
      <c r="I71" s="32">
        <f t="shared" si="23"/>
        <v>6569.6499999999987</v>
      </c>
      <c r="J71" s="32">
        <f t="shared" si="23"/>
        <v>710.08000000000027</v>
      </c>
      <c r="K71" s="32">
        <f t="shared" si="23"/>
        <v>799.02</v>
      </c>
      <c r="L71" s="32">
        <f t="shared" si="23"/>
        <v>238.17000000000002</v>
      </c>
      <c r="M71" s="32">
        <f t="shared" si="23"/>
        <v>8548.9599999999955</v>
      </c>
    </row>
    <row r="72" spans="1:18" ht="17.25" thickTop="1" x14ac:dyDescent="0.3">
      <c r="A72" s="33"/>
      <c r="B72" s="33"/>
      <c r="C72" s="34"/>
      <c r="D72" s="33"/>
      <c r="E72" s="33"/>
      <c r="F72" s="33"/>
      <c r="G72" s="35"/>
      <c r="H72" s="35"/>
      <c r="I72" s="35"/>
      <c r="J72" s="35"/>
      <c r="K72" s="35"/>
      <c r="L72" s="35"/>
      <c r="M72" s="35"/>
      <c r="O72" s="36"/>
      <c r="R72" s="37"/>
    </row>
    <row r="73" spans="1:18" x14ac:dyDescent="0.3">
      <c r="E73" s="38"/>
      <c r="F73" s="38"/>
      <c r="N73" s="36"/>
      <c r="O73" s="36"/>
    </row>
    <row r="74" spans="1:18" ht="17.25" thickBot="1" x14ac:dyDescent="0.35">
      <c r="A74" s="33"/>
      <c r="B74" s="33"/>
      <c r="C74" s="34"/>
      <c r="D74" s="33"/>
      <c r="E74" s="33"/>
      <c r="F74" s="33"/>
      <c r="G74" s="35"/>
      <c r="H74" s="35"/>
      <c r="I74" s="35"/>
      <c r="J74" s="35"/>
      <c r="K74" s="35"/>
      <c r="L74" s="35"/>
      <c r="M74" s="35"/>
      <c r="O74" s="36"/>
    </row>
    <row r="75" spans="1:18" ht="17.25" thickBot="1" x14ac:dyDescent="0.35">
      <c r="A75" s="33"/>
      <c r="B75" s="33"/>
      <c r="C75" s="33"/>
      <c r="D75" s="33"/>
      <c r="E75" s="33"/>
      <c r="F75" s="39" t="s">
        <v>86</v>
      </c>
      <c r="G75" s="40"/>
      <c r="H75" s="40"/>
      <c r="I75" s="40"/>
      <c r="J75" s="40"/>
      <c r="K75" s="40"/>
      <c r="L75" s="40"/>
      <c r="M75" s="41"/>
    </row>
    <row r="76" spans="1:18" ht="52.5" x14ac:dyDescent="0.3">
      <c r="A76" s="33"/>
      <c r="B76" s="33"/>
      <c r="C76" s="33"/>
      <c r="D76" s="33"/>
      <c r="E76" s="33"/>
      <c r="F76" s="42"/>
      <c r="G76" s="43" t="s">
        <v>7</v>
      </c>
      <c r="H76" s="44" t="s">
        <v>87</v>
      </c>
      <c r="I76" s="44" t="s">
        <v>88</v>
      </c>
      <c r="J76" s="44" t="s">
        <v>89</v>
      </c>
      <c r="K76" s="44" t="s">
        <v>11</v>
      </c>
      <c r="L76" s="44" t="s">
        <v>12</v>
      </c>
      <c r="M76" s="45" t="s">
        <v>90</v>
      </c>
    </row>
    <row r="77" spans="1:18" x14ac:dyDescent="0.3">
      <c r="A77" s="33"/>
      <c r="B77" s="33"/>
      <c r="C77" s="46"/>
      <c r="D77" s="33"/>
      <c r="E77" s="33"/>
      <c r="F77" s="47" t="s">
        <v>91</v>
      </c>
      <c r="G77" s="48">
        <f>G71-G78</f>
        <v>0</v>
      </c>
      <c r="H77" s="48">
        <f t="shared" ref="H77:M77" si="24">H71-H78</f>
        <v>0</v>
      </c>
      <c r="I77" s="48">
        <f t="shared" si="24"/>
        <v>6420.1499999999987</v>
      </c>
      <c r="J77" s="48">
        <f t="shared" si="24"/>
        <v>710.08000000000027</v>
      </c>
      <c r="K77" s="48">
        <f t="shared" si="24"/>
        <v>799.02</v>
      </c>
      <c r="L77" s="48">
        <f t="shared" si="24"/>
        <v>238.17000000000002</v>
      </c>
      <c r="M77" s="48">
        <f t="shared" si="24"/>
        <v>8167.4199999999955</v>
      </c>
    </row>
    <row r="78" spans="1:18" x14ac:dyDescent="0.3">
      <c r="A78" s="33"/>
      <c r="B78" s="33"/>
      <c r="C78" s="46"/>
      <c r="D78" s="33"/>
      <c r="E78" s="33"/>
      <c r="F78" s="47" t="s">
        <v>92</v>
      </c>
      <c r="G78" s="48">
        <f t="shared" ref="G78:L78" si="25">G5</f>
        <v>232.04</v>
      </c>
      <c r="H78" s="48">
        <f t="shared" si="25"/>
        <v>0</v>
      </c>
      <c r="I78" s="48">
        <f t="shared" si="25"/>
        <v>149.5</v>
      </c>
      <c r="J78" s="48">
        <f t="shared" si="25"/>
        <v>0</v>
      </c>
      <c r="K78" s="48">
        <f t="shared" si="25"/>
        <v>0</v>
      </c>
      <c r="L78" s="48">
        <f t="shared" si="25"/>
        <v>0</v>
      </c>
      <c r="M78" s="48">
        <f>SUM(G78:L78)</f>
        <v>381.53999999999996</v>
      </c>
    </row>
    <row r="79" spans="1:18" x14ac:dyDescent="0.3">
      <c r="A79" s="33"/>
      <c r="B79" s="33"/>
      <c r="C79" s="46"/>
      <c r="D79" s="33"/>
      <c r="E79" s="33"/>
      <c r="F79" s="49" t="s">
        <v>93</v>
      </c>
      <c r="G79" s="50">
        <f t="shared" ref="G79:L79" si="26">SUM(G77:G78)</f>
        <v>232.04</v>
      </c>
      <c r="H79" s="50">
        <f t="shared" si="26"/>
        <v>0</v>
      </c>
      <c r="I79" s="50">
        <f t="shared" si="26"/>
        <v>6569.6499999999987</v>
      </c>
      <c r="J79" s="50">
        <f t="shared" si="26"/>
        <v>710.08000000000027</v>
      </c>
      <c r="K79" s="50">
        <f t="shared" si="26"/>
        <v>799.02</v>
      </c>
      <c r="L79" s="50">
        <f t="shared" si="26"/>
        <v>238.17000000000002</v>
      </c>
      <c r="M79" s="51">
        <f>SUM(G79:L79)</f>
        <v>8548.9599999999991</v>
      </c>
      <c r="N79" s="52"/>
    </row>
    <row r="80" spans="1:18" x14ac:dyDescent="0.3">
      <c r="A80" s="33"/>
      <c r="B80" s="33"/>
      <c r="C80" s="46"/>
      <c r="D80" s="33"/>
      <c r="E80" s="33"/>
      <c r="F80" s="47" t="s">
        <v>94</v>
      </c>
      <c r="G80" s="53" t="s">
        <v>95</v>
      </c>
      <c r="H80" s="53"/>
      <c r="I80" s="53" t="s">
        <v>95</v>
      </c>
      <c r="J80" s="53" t="s">
        <v>95</v>
      </c>
      <c r="K80" s="53" t="s">
        <v>95</v>
      </c>
      <c r="L80" s="53" t="s">
        <v>95</v>
      </c>
      <c r="M80" s="48">
        <f>SUM(G80:L80)</f>
        <v>0</v>
      </c>
    </row>
    <row r="81" spans="1:13" x14ac:dyDescent="0.3">
      <c r="A81" s="33"/>
      <c r="B81" s="33"/>
      <c r="C81" s="46"/>
      <c r="D81" s="33"/>
      <c r="E81" s="33"/>
      <c r="F81" s="47" t="s">
        <v>96</v>
      </c>
      <c r="G81" s="53" t="s">
        <v>95</v>
      </c>
      <c r="H81" s="54"/>
      <c r="I81" s="53" t="s">
        <v>95</v>
      </c>
      <c r="J81" s="53" t="s">
        <v>95</v>
      </c>
      <c r="K81" s="53" t="s">
        <v>95</v>
      </c>
      <c r="L81" s="53" t="s">
        <v>95</v>
      </c>
      <c r="M81" s="48">
        <f>SUM(G81:L81)</f>
        <v>0</v>
      </c>
    </row>
    <row r="82" spans="1:13" ht="17.25" thickBot="1" x14ac:dyDescent="0.35">
      <c r="A82" s="33"/>
      <c r="B82" s="33"/>
      <c r="C82" s="46"/>
      <c r="D82" s="33"/>
      <c r="E82" s="33"/>
      <c r="F82" s="55" t="s">
        <v>97</v>
      </c>
      <c r="G82" s="56">
        <f t="shared" ref="G82:L82" si="27">SUM(G79:G81)</f>
        <v>232.04</v>
      </c>
      <c r="H82" s="56">
        <f t="shared" si="27"/>
        <v>0</v>
      </c>
      <c r="I82" s="56">
        <f t="shared" si="27"/>
        <v>6569.6499999999987</v>
      </c>
      <c r="J82" s="56">
        <f t="shared" si="27"/>
        <v>710.08000000000027</v>
      </c>
      <c r="K82" s="56">
        <f t="shared" si="27"/>
        <v>799.02</v>
      </c>
      <c r="L82" s="56">
        <f t="shared" si="27"/>
        <v>238.17000000000002</v>
      </c>
      <c r="M82" s="57">
        <f>SUM(G82:L82)</f>
        <v>8548.9599999999991</v>
      </c>
    </row>
    <row r="83" spans="1:13" x14ac:dyDescent="0.3">
      <c r="A83" s="33"/>
      <c r="B83" s="33"/>
      <c r="C83" s="33"/>
      <c r="D83" s="33"/>
      <c r="E83" s="33"/>
      <c r="F83" s="33"/>
      <c r="G83" s="35"/>
      <c r="H83" s="35"/>
      <c r="I83" s="35"/>
      <c r="J83" s="35"/>
      <c r="K83" s="35"/>
      <c r="L83" s="35"/>
      <c r="M83" s="3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 - Jun 2017</vt:lpstr>
      <vt:lpstr>Jul - Sep 2017</vt:lpstr>
      <vt:lpstr>Oct - Dec 2017</vt:lpstr>
      <vt:lpstr>Jan - Mar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Ashiwaju</dc:creator>
  <cp:lastModifiedBy>Jack Briggs</cp:lastModifiedBy>
  <dcterms:created xsi:type="dcterms:W3CDTF">2018-02-13T11:20:13Z</dcterms:created>
  <dcterms:modified xsi:type="dcterms:W3CDTF">2018-12-05T15:17:31Z</dcterms:modified>
</cp:coreProperties>
</file>